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14" activeTab="21"/>
  </bookViews>
  <sheets>
    <sheet name="JP_D1_2016" sheetId="18" r:id="rId1"/>
    <sheet name="JP_D2_2016" sheetId="19" r:id="rId2"/>
    <sheet name="JP_D3_2016" sheetId="20" r:id="rId3"/>
    <sheet name="JP_D4_2016" sheetId="21" r:id="rId4"/>
    <sheet name="CN_E1_2016" sheetId="26" r:id="rId5"/>
    <sheet name="CN_E2_2016" sheetId="27" r:id="rId6"/>
    <sheet name="CN_E3_2016" sheetId="28" r:id="rId7"/>
    <sheet name="CN_E4_2016" sheetId="29" r:id="rId8"/>
    <sheet name="JP_E1_2016" sheetId="3" r:id="rId9"/>
    <sheet name="JP_E2_2016" sheetId="2" r:id="rId10"/>
    <sheet name="CN_F1_2016" sheetId="35" r:id="rId11"/>
    <sheet name="CN_F2_2016" sheetId="31" r:id="rId12"/>
    <sheet name="CN_F3_2016" sheetId="32" r:id="rId13"/>
    <sheet name="JP_F1_2016" sheetId="6" r:id="rId14"/>
    <sheet name="JP_F2_2016" sheetId="7" r:id="rId15"/>
    <sheet name="JP_F3_2016" sheetId="8" r:id="rId16"/>
    <sheet name="JP_F4_2016" sheetId="9" r:id="rId17"/>
    <sheet name="CN_G1_2016" sheetId="33" r:id="rId18"/>
    <sheet name="CN_G2_2016" sheetId="34" r:id="rId19"/>
    <sheet name="JP_G1_2016" sheetId="11" r:id="rId20"/>
    <sheet name="JP_G2_2016" sheetId="12" r:id="rId21"/>
    <sheet name="JP_G3_2016" sheetId="13" r:id="rId22"/>
  </sheets>
  <definedNames>
    <definedName name="_xlnm.Print_Area" localSheetId="4">CN_E1_2016!$A$1:$K$45</definedName>
    <definedName name="_xlnm.Print_Area" localSheetId="6">CN_E3_2016!$A$1:$U$45</definedName>
    <definedName name="_xlnm.Print_Area" localSheetId="7">CN_E4_2016!$A$1:$U$21</definedName>
    <definedName name="_xlnm.Print_Area" localSheetId="11">CN_F2_2016!$A$1:$E$110</definedName>
    <definedName name="_xlnm.Print_Area" localSheetId="12">CN_F3_2016!$A$1:$E$98</definedName>
    <definedName name="_xlnm.Print_Area" localSheetId="17">CN_G1_2016!$A$1:$D$34</definedName>
    <definedName name="_xlnm.Print_Area" localSheetId="18">CN_G2_2016!$A$1:$B$62</definedName>
    <definedName name="_xlnm.Print_Area" localSheetId="0">JP_D1_2016!$A$1:$T$72</definedName>
    <definedName name="_xlnm.Print_Area" localSheetId="1">JP_D2_2016!$A$1:$T$72</definedName>
    <definedName name="_xlnm.Print_Area" localSheetId="2">JP_D3_2016!$A$1:$T$73</definedName>
    <definedName name="_xlnm.Print_Area" localSheetId="3">JP_D4_2016!$A$1:$T$73</definedName>
    <definedName name="_xlnm.Print_Area" localSheetId="8">JP_E1_2016!$A$1:$U$45</definedName>
    <definedName name="_xlnm.Print_Area" localSheetId="9">JP_E2_2016!$A$1:$R$45</definedName>
    <definedName name="_xlnm.Print_Area" localSheetId="13">JP_F1_2016!$A$1:$E$166</definedName>
    <definedName name="_xlnm.Print_Area" localSheetId="14">JP_F2_2016!$A$1:$E$69</definedName>
    <definedName name="_xlnm.Print_Area" localSheetId="16">JP_F4_2016!$A$1:$E$165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3" i="35" l="1"/>
  <c r="C100" i="35"/>
  <c r="C99" i="35"/>
  <c r="C88" i="35"/>
  <c r="C83" i="35"/>
  <c r="C82" i="35"/>
  <c r="C49" i="35"/>
  <c r="C48" i="35"/>
  <c r="C47" i="35"/>
  <c r="C46" i="35"/>
  <c r="C45" i="35"/>
  <c r="C44" i="35"/>
  <c r="C38" i="35"/>
  <c r="C37" i="35"/>
  <c r="C36" i="35"/>
  <c r="C35" i="35"/>
  <c r="C34" i="35"/>
  <c r="C33" i="35"/>
  <c r="C28" i="35"/>
  <c r="A40" i="34" l="1"/>
  <c r="A7" i="34"/>
  <c r="A7" i="33"/>
  <c r="C96" i="32"/>
  <c r="C86" i="32"/>
  <c r="C55" i="32"/>
  <c r="C54" i="32"/>
  <c r="C48" i="32"/>
  <c r="C35" i="32"/>
  <c r="C32" i="32"/>
  <c r="C31" i="32"/>
  <c r="C30" i="32"/>
  <c r="C26" i="32"/>
  <c r="C25" i="32"/>
  <c r="C24" i="32"/>
  <c r="C23" i="32"/>
  <c r="C22" i="32"/>
  <c r="C18" i="32"/>
  <c r="C12" i="32"/>
  <c r="C11" i="32"/>
  <c r="C10" i="32"/>
  <c r="C109" i="31"/>
  <c r="C107" i="31"/>
  <c r="C106" i="31"/>
  <c r="C99" i="31"/>
  <c r="C98" i="31"/>
  <c r="C44" i="31"/>
  <c r="C40" i="31"/>
  <c r="C39" i="31"/>
  <c r="C38" i="31"/>
  <c r="C37" i="31"/>
  <c r="C36" i="31"/>
  <c r="C35" i="31"/>
  <c r="C24" i="31"/>
  <c r="B19" i="19" l="1"/>
  <c r="B34" i="19" s="1"/>
  <c r="B44" i="19" s="1"/>
  <c r="AY37" i="21"/>
  <c r="AX37" i="21"/>
  <c r="AW37" i="21"/>
  <c r="AV37" i="21"/>
  <c r="AU37" i="21"/>
  <c r="AT37" i="21"/>
  <c r="AS37" i="21"/>
  <c r="AR37" i="21"/>
  <c r="AQ37" i="21"/>
  <c r="AP37" i="21"/>
  <c r="AO37" i="21"/>
  <c r="AN37" i="21"/>
  <c r="AM37" i="21"/>
  <c r="AY36" i="21"/>
  <c r="AX36" i="21"/>
  <c r="AW36" i="21"/>
  <c r="AV36" i="21"/>
  <c r="AU36" i="21"/>
  <c r="AT36" i="21"/>
  <c r="AS36" i="21"/>
  <c r="AR36" i="21"/>
  <c r="AQ36" i="21"/>
  <c r="AP36" i="21"/>
  <c r="AO36" i="21"/>
  <c r="AN36" i="21"/>
  <c r="AM36" i="21"/>
  <c r="AY35" i="21"/>
  <c r="AX35" i="21"/>
  <c r="AW35" i="21"/>
  <c r="AV35" i="21"/>
  <c r="AU35" i="21"/>
  <c r="AT35" i="21"/>
  <c r="AS35" i="21"/>
  <c r="AR35" i="21"/>
  <c r="AQ35" i="21"/>
  <c r="AP35" i="21"/>
  <c r="AO35" i="21"/>
  <c r="AN35" i="21"/>
  <c r="AM35" i="21"/>
  <c r="AY34" i="21"/>
  <c r="AX34" i="21"/>
  <c r="AW34" i="21"/>
  <c r="AV34" i="21"/>
  <c r="AU34" i="21"/>
  <c r="AT34" i="21"/>
  <c r="AS34" i="21"/>
  <c r="AR34" i="21"/>
  <c r="AQ34" i="21"/>
  <c r="AP34" i="21"/>
  <c r="AO34" i="21"/>
  <c r="AN34" i="21"/>
  <c r="AM34" i="21"/>
  <c r="A34" i="21"/>
  <c r="AY30" i="21"/>
  <c r="AX30" i="21"/>
  <c r="AW30" i="21"/>
  <c r="AV30" i="21"/>
  <c r="AU30" i="21"/>
  <c r="AT30" i="21"/>
  <c r="AS30" i="21"/>
  <c r="AR30" i="21"/>
  <c r="AQ30" i="21"/>
  <c r="AP30" i="21"/>
  <c r="AO30" i="21"/>
  <c r="AN30" i="21"/>
  <c r="AM30" i="21"/>
  <c r="AY28" i="21"/>
  <c r="AX28" i="21"/>
  <c r="AW28" i="21"/>
  <c r="Q53" i="21" s="1"/>
  <c r="AV28" i="21"/>
  <c r="P53" i="21" s="1"/>
  <c r="AU28" i="21"/>
  <c r="O53" i="21" s="1"/>
  <c r="AT28" i="21"/>
  <c r="N53" i="21" s="1"/>
  <c r="AS28" i="21"/>
  <c r="M53" i="21" s="1"/>
  <c r="AR28" i="21"/>
  <c r="L53" i="21" s="1"/>
  <c r="AQ28" i="21"/>
  <c r="K53" i="21" s="1"/>
  <c r="AP28" i="21"/>
  <c r="J53" i="21" s="1"/>
  <c r="AO28" i="21"/>
  <c r="I53" i="21" s="1"/>
  <c r="AN28" i="21"/>
  <c r="H53" i="21" s="1"/>
  <c r="AM28" i="21"/>
  <c r="G53" i="21" s="1"/>
  <c r="L28" i="21"/>
  <c r="AY27" i="21"/>
  <c r="AX27" i="21"/>
  <c r="AW27" i="21"/>
  <c r="Q52" i="21" s="1"/>
  <c r="AV27" i="21"/>
  <c r="P52" i="21" s="1"/>
  <c r="AU27" i="21"/>
  <c r="O52" i="21" s="1"/>
  <c r="AT27" i="21"/>
  <c r="N27" i="21" s="1"/>
  <c r="AS27" i="21"/>
  <c r="M52" i="21" s="1"/>
  <c r="AR27" i="21"/>
  <c r="L27" i="21" s="1"/>
  <c r="AQ27" i="21"/>
  <c r="K52" i="21" s="1"/>
  <c r="AP27" i="21"/>
  <c r="J27" i="21" s="1"/>
  <c r="AO27" i="21"/>
  <c r="I52" i="21" s="1"/>
  <c r="AN27" i="21"/>
  <c r="H52" i="21" s="1"/>
  <c r="AM27" i="21"/>
  <c r="G52" i="21" s="1"/>
  <c r="AY26" i="21"/>
  <c r="AX26" i="21"/>
  <c r="AW26" i="21"/>
  <c r="Q51" i="21" s="1"/>
  <c r="AV26" i="21"/>
  <c r="P26" i="21" s="1"/>
  <c r="AU26" i="21"/>
  <c r="O51" i="21" s="1"/>
  <c r="AT26" i="21"/>
  <c r="N26" i="21" s="1"/>
  <c r="AS26" i="21"/>
  <c r="M51" i="21" s="1"/>
  <c r="AR26" i="21"/>
  <c r="L51" i="21" s="1"/>
  <c r="AQ26" i="21"/>
  <c r="K51" i="21" s="1"/>
  <c r="AP26" i="21"/>
  <c r="J51" i="21" s="1"/>
  <c r="AO26" i="21"/>
  <c r="I51" i="21" s="1"/>
  <c r="AN26" i="21"/>
  <c r="H26" i="21" s="1"/>
  <c r="AM26" i="21"/>
  <c r="G51" i="21" s="1"/>
  <c r="Q26" i="21"/>
  <c r="AY25" i="21"/>
  <c r="AX25" i="21"/>
  <c r="AW25" i="21"/>
  <c r="Q50" i="21" s="1"/>
  <c r="AV25" i="21"/>
  <c r="P50" i="21" s="1"/>
  <c r="AU25" i="21"/>
  <c r="O50" i="21" s="1"/>
  <c r="AT25" i="21"/>
  <c r="N50" i="21" s="1"/>
  <c r="AS25" i="21"/>
  <c r="M50" i="21" s="1"/>
  <c r="AR25" i="21"/>
  <c r="L50" i="21" s="1"/>
  <c r="AQ25" i="21"/>
  <c r="K50" i="21" s="1"/>
  <c r="AP25" i="21"/>
  <c r="J50" i="21" s="1"/>
  <c r="AO25" i="21"/>
  <c r="I50" i="21" s="1"/>
  <c r="AN25" i="21"/>
  <c r="H50" i="21" s="1"/>
  <c r="AM25" i="21"/>
  <c r="G50" i="21" s="1"/>
  <c r="K25" i="21"/>
  <c r="AY24" i="21"/>
  <c r="AX24" i="21"/>
  <c r="AW24" i="21"/>
  <c r="Q49" i="21" s="1"/>
  <c r="AV24" i="21"/>
  <c r="P24" i="21" s="1"/>
  <c r="AU24" i="21"/>
  <c r="O49" i="21" s="1"/>
  <c r="AT24" i="21"/>
  <c r="N49" i="21" s="1"/>
  <c r="AS24" i="21"/>
  <c r="M49" i="21" s="1"/>
  <c r="AR24" i="21"/>
  <c r="L24" i="21" s="1"/>
  <c r="AQ24" i="21"/>
  <c r="K49" i="21" s="1"/>
  <c r="AP24" i="21"/>
  <c r="J24" i="21" s="1"/>
  <c r="AO24" i="21"/>
  <c r="I49" i="21" s="1"/>
  <c r="AN24" i="21"/>
  <c r="H24" i="21" s="1"/>
  <c r="AM24" i="21"/>
  <c r="G49" i="21" s="1"/>
  <c r="AY23" i="21"/>
  <c r="AX23" i="21"/>
  <c r="AW23" i="21"/>
  <c r="Q48" i="21" s="1"/>
  <c r="AV23" i="21"/>
  <c r="P48" i="21" s="1"/>
  <c r="AU23" i="21"/>
  <c r="O48" i="21" s="1"/>
  <c r="AT23" i="21"/>
  <c r="N23" i="21" s="1"/>
  <c r="AS23" i="21"/>
  <c r="M48" i="21" s="1"/>
  <c r="AR23" i="21"/>
  <c r="L48" i="21" s="1"/>
  <c r="AQ23" i="21"/>
  <c r="K48" i="21" s="1"/>
  <c r="AP23" i="21"/>
  <c r="J48" i="21" s="1"/>
  <c r="AO23" i="21"/>
  <c r="I48" i="21" s="1"/>
  <c r="AN23" i="21"/>
  <c r="H48" i="21" s="1"/>
  <c r="AM23" i="21"/>
  <c r="G48" i="21" s="1"/>
  <c r="AY22" i="21"/>
  <c r="AX22" i="21"/>
  <c r="AW22" i="21"/>
  <c r="Q47" i="21" s="1"/>
  <c r="AV22" i="21"/>
  <c r="P47" i="21" s="1"/>
  <c r="AU22" i="21"/>
  <c r="O47" i="21" s="1"/>
  <c r="AT22" i="21"/>
  <c r="N47" i="21" s="1"/>
  <c r="AS22" i="21"/>
  <c r="M47" i="21" s="1"/>
  <c r="AR22" i="21"/>
  <c r="L47" i="21" s="1"/>
  <c r="AQ22" i="21"/>
  <c r="K47" i="21" s="1"/>
  <c r="AP22" i="21"/>
  <c r="J47" i="21" s="1"/>
  <c r="AO22" i="21"/>
  <c r="I47" i="21" s="1"/>
  <c r="AN22" i="21"/>
  <c r="H47" i="21" s="1"/>
  <c r="AM22" i="21"/>
  <c r="G47" i="21" s="1"/>
  <c r="AY21" i="21"/>
  <c r="AX21" i="21"/>
  <c r="AW21" i="21"/>
  <c r="Q46" i="21" s="1"/>
  <c r="AV21" i="21"/>
  <c r="P21" i="21" s="1"/>
  <c r="AU21" i="21"/>
  <c r="O46" i="21" s="1"/>
  <c r="AT21" i="21"/>
  <c r="N46" i="21" s="1"/>
  <c r="AS21" i="21"/>
  <c r="M46" i="21" s="1"/>
  <c r="AR21" i="21"/>
  <c r="L46" i="21" s="1"/>
  <c r="AQ21" i="21"/>
  <c r="K46" i="21" s="1"/>
  <c r="AP21" i="21"/>
  <c r="J21" i="21" s="1"/>
  <c r="AO21" i="21"/>
  <c r="I46" i="21" s="1"/>
  <c r="AN21" i="21"/>
  <c r="H21" i="21" s="1"/>
  <c r="AM21" i="21"/>
  <c r="G46" i="21" s="1"/>
  <c r="O21" i="21"/>
  <c r="M21" i="21"/>
  <c r="AY20" i="21"/>
  <c r="AX20" i="21"/>
  <c r="AW20" i="21"/>
  <c r="Q45" i="21" s="1"/>
  <c r="AV20" i="21"/>
  <c r="P45" i="21" s="1"/>
  <c r="AU20" i="21"/>
  <c r="O45" i="21" s="1"/>
  <c r="AT20" i="21"/>
  <c r="N45" i="21" s="1"/>
  <c r="AS20" i="21"/>
  <c r="M20" i="21" s="1"/>
  <c r="AR20" i="21"/>
  <c r="L20" i="21" s="1"/>
  <c r="AQ20" i="21"/>
  <c r="K45" i="21" s="1"/>
  <c r="AP20" i="21"/>
  <c r="J45" i="21" s="1"/>
  <c r="AO20" i="21"/>
  <c r="I45" i="21" s="1"/>
  <c r="AN20" i="21"/>
  <c r="H45" i="21" s="1"/>
  <c r="AM20" i="21"/>
  <c r="G45" i="21" s="1"/>
  <c r="AY19" i="21"/>
  <c r="AX19" i="21"/>
  <c r="AW19" i="21"/>
  <c r="Q44" i="21" s="1"/>
  <c r="AV19" i="21"/>
  <c r="P44" i="21" s="1"/>
  <c r="AU19" i="21"/>
  <c r="O44" i="21" s="1"/>
  <c r="AT19" i="21"/>
  <c r="N19" i="21" s="1"/>
  <c r="AS19" i="21"/>
  <c r="M44" i="21" s="1"/>
  <c r="AR19" i="21"/>
  <c r="L19" i="21" s="1"/>
  <c r="AQ19" i="21"/>
  <c r="K44" i="21" s="1"/>
  <c r="AP19" i="21"/>
  <c r="J19" i="21" s="1"/>
  <c r="AO19" i="21"/>
  <c r="I44" i="21" s="1"/>
  <c r="AN19" i="21"/>
  <c r="H44" i="21" s="1"/>
  <c r="AM19" i="21"/>
  <c r="G44" i="21" s="1"/>
  <c r="AY18" i="21"/>
  <c r="AX18" i="21"/>
  <c r="AW18" i="21"/>
  <c r="Q43" i="21" s="1"/>
  <c r="AV18" i="21"/>
  <c r="P18" i="21" s="1"/>
  <c r="AU18" i="21"/>
  <c r="O18" i="21" s="1"/>
  <c r="AT18" i="21"/>
  <c r="N18" i="21" s="1"/>
  <c r="AS18" i="21"/>
  <c r="M43" i="21" s="1"/>
  <c r="AR18" i="21"/>
  <c r="L43" i="21" s="1"/>
  <c r="AQ18" i="21"/>
  <c r="K43" i="21" s="1"/>
  <c r="AP18" i="21"/>
  <c r="J43" i="21" s="1"/>
  <c r="AO18" i="21"/>
  <c r="I43" i="21" s="1"/>
  <c r="AN18" i="21"/>
  <c r="H18" i="21" s="1"/>
  <c r="AM18" i="21"/>
  <c r="G43" i="21" s="1"/>
  <c r="AY17" i="21"/>
  <c r="AX17" i="21"/>
  <c r="AW17" i="21"/>
  <c r="Q42" i="21" s="1"/>
  <c r="AV17" i="21"/>
  <c r="P42" i="21" s="1"/>
  <c r="AU17" i="21"/>
  <c r="O42" i="21" s="1"/>
  <c r="AT17" i="21"/>
  <c r="N42" i="21" s="1"/>
  <c r="AS17" i="21"/>
  <c r="M42" i="21" s="1"/>
  <c r="AR17" i="21"/>
  <c r="L17" i="21" s="1"/>
  <c r="AQ17" i="21"/>
  <c r="K42" i="21" s="1"/>
  <c r="AP17" i="21"/>
  <c r="J42" i="21" s="1"/>
  <c r="AO17" i="21"/>
  <c r="I42" i="21" s="1"/>
  <c r="AN17" i="21"/>
  <c r="H42" i="21" s="1"/>
  <c r="AM17" i="21"/>
  <c r="G42" i="21" s="1"/>
  <c r="AY16" i="21"/>
  <c r="AX16" i="21"/>
  <c r="AW16" i="21"/>
  <c r="Q41" i="21" s="1"/>
  <c r="AV16" i="21"/>
  <c r="P16" i="21" s="1"/>
  <c r="AU16" i="21"/>
  <c r="O41" i="21" s="1"/>
  <c r="AT16" i="21"/>
  <c r="N41" i="21" s="1"/>
  <c r="AS16" i="21"/>
  <c r="M41" i="21" s="1"/>
  <c r="AR16" i="21"/>
  <c r="L16" i="21" s="1"/>
  <c r="AQ16" i="21"/>
  <c r="K41" i="21" s="1"/>
  <c r="AP16" i="21"/>
  <c r="J16" i="21" s="1"/>
  <c r="AO16" i="21"/>
  <c r="I41" i="21" s="1"/>
  <c r="AN16" i="21"/>
  <c r="H16" i="21" s="1"/>
  <c r="AM16" i="21"/>
  <c r="G41" i="21" s="1"/>
  <c r="AY15" i="21"/>
  <c r="AX15" i="21"/>
  <c r="AW15" i="21"/>
  <c r="Q40" i="21" s="1"/>
  <c r="AV15" i="21"/>
  <c r="P40" i="21" s="1"/>
  <c r="AU15" i="21"/>
  <c r="O40" i="21" s="1"/>
  <c r="AT15" i="21"/>
  <c r="N15" i="21" s="1"/>
  <c r="AS15" i="21"/>
  <c r="M40" i="21" s="1"/>
  <c r="AR15" i="21"/>
  <c r="L40" i="21" s="1"/>
  <c r="AQ15" i="21"/>
  <c r="K40" i="21" s="1"/>
  <c r="AP15" i="21"/>
  <c r="J40" i="21" s="1"/>
  <c r="AO15" i="21"/>
  <c r="I40" i="21" s="1"/>
  <c r="AN15" i="21"/>
  <c r="H40" i="21" s="1"/>
  <c r="AM15" i="21"/>
  <c r="G40" i="21" s="1"/>
  <c r="AY14" i="21"/>
  <c r="AX14" i="21"/>
  <c r="AW14" i="21"/>
  <c r="Q39" i="21" s="1"/>
  <c r="AV14" i="21"/>
  <c r="P39" i="21" s="1"/>
  <c r="AU14" i="21"/>
  <c r="O39" i="21" s="1"/>
  <c r="AT14" i="21"/>
  <c r="N39" i="21" s="1"/>
  <c r="AS14" i="21"/>
  <c r="M39" i="21" s="1"/>
  <c r="AR14" i="21"/>
  <c r="L39" i="21" s="1"/>
  <c r="AQ14" i="21"/>
  <c r="K39" i="21" s="1"/>
  <c r="AP14" i="21"/>
  <c r="J39" i="21" s="1"/>
  <c r="AO14" i="21"/>
  <c r="I39" i="21" s="1"/>
  <c r="AN14" i="21"/>
  <c r="H39" i="21" s="1"/>
  <c r="AM14" i="21"/>
  <c r="G39" i="21" s="1"/>
  <c r="AY13" i="21"/>
  <c r="AX13" i="21"/>
  <c r="AW13" i="21"/>
  <c r="Q38" i="21" s="1"/>
  <c r="AV13" i="21"/>
  <c r="P13" i="21" s="1"/>
  <c r="AU13" i="21"/>
  <c r="O38" i="21" s="1"/>
  <c r="AT13" i="21"/>
  <c r="N38" i="21" s="1"/>
  <c r="AS13" i="21"/>
  <c r="M38" i="21" s="1"/>
  <c r="AR13" i="21"/>
  <c r="L38" i="21" s="1"/>
  <c r="AQ13" i="21"/>
  <c r="K38" i="21" s="1"/>
  <c r="AP13" i="21"/>
  <c r="J13" i="21" s="1"/>
  <c r="AO13" i="21"/>
  <c r="I38" i="21" s="1"/>
  <c r="AN13" i="21"/>
  <c r="H38" i="21" s="1"/>
  <c r="AM13" i="21"/>
  <c r="G38" i="21" s="1"/>
  <c r="G13" i="21"/>
  <c r="AY12" i="21"/>
  <c r="AX12" i="21"/>
  <c r="AW12" i="21"/>
  <c r="Q37" i="21" s="1"/>
  <c r="AV12" i="21"/>
  <c r="P37" i="21" s="1"/>
  <c r="AU12" i="21"/>
  <c r="O37" i="21" s="1"/>
  <c r="AT12" i="21"/>
  <c r="N37" i="21" s="1"/>
  <c r="AS12" i="21"/>
  <c r="M37" i="21" s="1"/>
  <c r="AR12" i="21"/>
  <c r="L12" i="21" s="1"/>
  <c r="AQ12" i="21"/>
  <c r="K37" i="21" s="1"/>
  <c r="AP12" i="21"/>
  <c r="J12" i="21" s="1"/>
  <c r="AO12" i="21"/>
  <c r="I37" i="21" s="1"/>
  <c r="AN12" i="21"/>
  <c r="H37" i="21" s="1"/>
  <c r="AM12" i="21"/>
  <c r="G37" i="21" s="1"/>
  <c r="AY11" i="21"/>
  <c r="AX11" i="21"/>
  <c r="AW11" i="21"/>
  <c r="Q36" i="21" s="1"/>
  <c r="AV11" i="21"/>
  <c r="P36" i="21" s="1"/>
  <c r="AU11" i="21"/>
  <c r="O36" i="21" s="1"/>
  <c r="AT11" i="21"/>
  <c r="N11" i="21" s="1"/>
  <c r="AS11" i="21"/>
  <c r="M36" i="21" s="1"/>
  <c r="AR11" i="21"/>
  <c r="L11" i="21" s="1"/>
  <c r="AQ11" i="21"/>
  <c r="K36" i="21" s="1"/>
  <c r="AP11" i="21"/>
  <c r="J36" i="21" s="1"/>
  <c r="AO11" i="21"/>
  <c r="I36" i="21" s="1"/>
  <c r="AN11" i="21"/>
  <c r="H36" i="21" s="1"/>
  <c r="AM11" i="21"/>
  <c r="G36" i="21" s="1"/>
  <c r="AY10" i="21"/>
  <c r="AX10" i="21"/>
  <c r="AW10" i="21"/>
  <c r="Q35" i="21" s="1"/>
  <c r="AV10" i="21"/>
  <c r="P10" i="21" s="1"/>
  <c r="AU10" i="21"/>
  <c r="O35" i="21" s="1"/>
  <c r="AT10" i="21"/>
  <c r="N35" i="21" s="1"/>
  <c r="AS10" i="21"/>
  <c r="M35" i="21" s="1"/>
  <c r="AR10" i="21"/>
  <c r="L35" i="21" s="1"/>
  <c r="AQ10" i="21"/>
  <c r="K35" i="21" s="1"/>
  <c r="AP10" i="21"/>
  <c r="J35" i="21" s="1"/>
  <c r="AO10" i="21"/>
  <c r="I35" i="21" s="1"/>
  <c r="AN10" i="21"/>
  <c r="H10" i="21" s="1"/>
  <c r="AM10" i="21"/>
  <c r="G35" i="21" s="1"/>
  <c r="I10" i="21"/>
  <c r="AY9" i="21"/>
  <c r="AX9" i="21"/>
  <c r="AW9" i="21"/>
  <c r="Q34" i="21" s="1"/>
  <c r="AV9" i="21"/>
  <c r="P34" i="21" s="1"/>
  <c r="AU9" i="21"/>
  <c r="O34" i="21" s="1"/>
  <c r="AT9" i="21"/>
  <c r="N34" i="21" s="1"/>
  <c r="AS9" i="21"/>
  <c r="M34" i="21" s="1"/>
  <c r="AR9" i="21"/>
  <c r="L34" i="21" s="1"/>
  <c r="AQ9" i="21"/>
  <c r="K34" i="21" s="1"/>
  <c r="AP9" i="21"/>
  <c r="J9" i="21" s="1"/>
  <c r="AO9" i="21"/>
  <c r="I34" i="21" s="1"/>
  <c r="AN9" i="21"/>
  <c r="H34" i="21" s="1"/>
  <c r="AM9" i="21"/>
  <c r="G34" i="21" s="1"/>
  <c r="M9" i="21"/>
  <c r="G9" i="21"/>
  <c r="BA37" i="20"/>
  <c r="AZ37" i="20"/>
  <c r="AY37" i="20"/>
  <c r="AX37" i="20"/>
  <c r="AW37" i="20"/>
  <c r="AV37" i="20"/>
  <c r="AU37" i="20"/>
  <c r="AT37" i="20"/>
  <c r="AS37" i="20"/>
  <c r="AR37" i="20"/>
  <c r="AQ37" i="20"/>
  <c r="AP37" i="20"/>
  <c r="AO37" i="20"/>
  <c r="AN37" i="20"/>
  <c r="AM37" i="20"/>
  <c r="BA36" i="20"/>
  <c r="AZ36" i="20"/>
  <c r="AY36" i="20"/>
  <c r="AX36" i="20"/>
  <c r="AW36" i="20"/>
  <c r="AV36" i="20"/>
  <c r="AU36" i="20"/>
  <c r="AT36" i="20"/>
  <c r="AS36" i="20"/>
  <c r="AR36" i="20"/>
  <c r="AQ36" i="20"/>
  <c r="AP36" i="20"/>
  <c r="AO36" i="20"/>
  <c r="AN36" i="20"/>
  <c r="AM36" i="20"/>
  <c r="BA35" i="20"/>
  <c r="AZ35" i="20"/>
  <c r="AY35" i="20"/>
  <c r="AX35" i="20"/>
  <c r="AW35" i="20"/>
  <c r="AV35" i="20"/>
  <c r="AU35" i="20"/>
  <c r="AT35" i="20"/>
  <c r="AS35" i="20"/>
  <c r="AR35" i="20"/>
  <c r="AQ35" i="20"/>
  <c r="AP35" i="20"/>
  <c r="AO35" i="20"/>
  <c r="AN35" i="20"/>
  <c r="AM35" i="20"/>
  <c r="BA34" i="20"/>
  <c r="AZ34" i="20"/>
  <c r="AY34" i="20"/>
  <c r="AX34" i="20"/>
  <c r="AW34" i="20"/>
  <c r="AV34" i="20"/>
  <c r="AU34" i="20"/>
  <c r="AT34" i="20"/>
  <c r="AS34" i="20"/>
  <c r="AR34" i="20"/>
  <c r="AQ34" i="20"/>
  <c r="AP34" i="20"/>
  <c r="AO34" i="20"/>
  <c r="AN34" i="20"/>
  <c r="AM34" i="20"/>
  <c r="A34" i="20"/>
  <c r="BA30" i="20"/>
  <c r="AZ30" i="20"/>
  <c r="AY30" i="20"/>
  <c r="AX30" i="20"/>
  <c r="AW30" i="20"/>
  <c r="AV30" i="20"/>
  <c r="AU30" i="20"/>
  <c r="AT30" i="20"/>
  <c r="AS30" i="20"/>
  <c r="AR30" i="20"/>
  <c r="AQ30" i="20"/>
  <c r="AP30" i="20"/>
  <c r="AO30" i="20"/>
  <c r="AN30" i="20"/>
  <c r="AM30" i="20"/>
  <c r="BA28" i="20"/>
  <c r="AZ28" i="20"/>
  <c r="AY28" i="20"/>
  <c r="AX28" i="20"/>
  <c r="AW28" i="20"/>
  <c r="Q53" i="20" s="1"/>
  <c r="AV28" i="20"/>
  <c r="P28" i="20" s="1"/>
  <c r="AU28" i="20"/>
  <c r="O53" i="20" s="1"/>
  <c r="AT28" i="20"/>
  <c r="N53" i="20" s="1"/>
  <c r="AS28" i="20"/>
  <c r="M53" i="20" s="1"/>
  <c r="AR28" i="20"/>
  <c r="L53" i="20" s="1"/>
  <c r="AQ28" i="20"/>
  <c r="K53" i="20" s="1"/>
  <c r="AP28" i="20"/>
  <c r="J53" i="20" s="1"/>
  <c r="AO28" i="20"/>
  <c r="I53" i="20" s="1"/>
  <c r="AN28" i="20"/>
  <c r="H28" i="20" s="1"/>
  <c r="AM28" i="20"/>
  <c r="G28" i="20" s="1"/>
  <c r="O28" i="20"/>
  <c r="BA27" i="20"/>
  <c r="AZ27" i="20"/>
  <c r="AY27" i="20"/>
  <c r="AX27" i="20"/>
  <c r="AW27" i="20"/>
  <c r="Q52" i="20" s="1"/>
  <c r="AV27" i="20"/>
  <c r="P52" i="20" s="1"/>
  <c r="AU27" i="20"/>
  <c r="O52" i="20" s="1"/>
  <c r="AT27" i="20"/>
  <c r="N27" i="20" s="1"/>
  <c r="AS27" i="20"/>
  <c r="M52" i="20" s="1"/>
  <c r="AR27" i="20"/>
  <c r="L52" i="20" s="1"/>
  <c r="AQ27" i="20"/>
  <c r="K52" i="20" s="1"/>
  <c r="AP27" i="20"/>
  <c r="J52" i="20" s="1"/>
  <c r="AO27" i="20"/>
  <c r="I52" i="20" s="1"/>
  <c r="AN27" i="20"/>
  <c r="H52" i="20" s="1"/>
  <c r="AM27" i="20"/>
  <c r="G52" i="20" s="1"/>
  <c r="Q27" i="20"/>
  <c r="BA26" i="20"/>
  <c r="AZ26" i="20"/>
  <c r="AY26" i="20"/>
  <c r="AX26" i="20"/>
  <c r="AW26" i="20"/>
  <c r="Q51" i="20" s="1"/>
  <c r="AV26" i="20"/>
  <c r="P51" i="20" s="1"/>
  <c r="AU26" i="20"/>
  <c r="O51" i="20" s="1"/>
  <c r="AT26" i="20"/>
  <c r="N51" i="20" s="1"/>
  <c r="AS26" i="20"/>
  <c r="M26" i="20" s="1"/>
  <c r="AR26" i="20"/>
  <c r="L26" i="20" s="1"/>
  <c r="AQ26" i="20"/>
  <c r="K51" i="20" s="1"/>
  <c r="AP26" i="20"/>
  <c r="J51" i="20" s="1"/>
  <c r="AO26" i="20"/>
  <c r="I51" i="20" s="1"/>
  <c r="AN26" i="20"/>
  <c r="H51" i="20" s="1"/>
  <c r="AM26" i="20"/>
  <c r="G51" i="20" s="1"/>
  <c r="Q26" i="20"/>
  <c r="BA25" i="20"/>
  <c r="AZ25" i="20"/>
  <c r="AY25" i="20"/>
  <c r="AX25" i="20"/>
  <c r="AW25" i="20"/>
  <c r="Q50" i="20" s="1"/>
  <c r="AV25" i="20"/>
  <c r="P50" i="20" s="1"/>
  <c r="AU25" i="20"/>
  <c r="O50" i="20" s="1"/>
  <c r="AT25" i="20"/>
  <c r="N50" i="20" s="1"/>
  <c r="AS25" i="20"/>
  <c r="M50" i="20" s="1"/>
  <c r="AR25" i="20"/>
  <c r="L25" i="20" s="1"/>
  <c r="AQ25" i="20"/>
  <c r="K50" i="20" s="1"/>
  <c r="AP25" i="20"/>
  <c r="J50" i="20" s="1"/>
  <c r="AO25" i="20"/>
  <c r="I50" i="20" s="1"/>
  <c r="AN25" i="20"/>
  <c r="H50" i="20" s="1"/>
  <c r="AM25" i="20"/>
  <c r="G50" i="20" s="1"/>
  <c r="BA24" i="20"/>
  <c r="AZ24" i="20"/>
  <c r="AY24" i="20"/>
  <c r="AX24" i="20"/>
  <c r="AW24" i="20"/>
  <c r="Q49" i="20" s="1"/>
  <c r="AV24" i="20"/>
  <c r="P49" i="20" s="1"/>
  <c r="AU24" i="20"/>
  <c r="O49" i="20" s="1"/>
  <c r="AT24" i="20"/>
  <c r="N49" i="20" s="1"/>
  <c r="AS24" i="20"/>
  <c r="M49" i="20" s="1"/>
  <c r="AR24" i="20"/>
  <c r="L49" i="20" s="1"/>
  <c r="AQ24" i="20"/>
  <c r="K49" i="20" s="1"/>
  <c r="AP24" i="20"/>
  <c r="J49" i="20" s="1"/>
  <c r="AO24" i="20"/>
  <c r="I49" i="20" s="1"/>
  <c r="AN24" i="20"/>
  <c r="H49" i="20" s="1"/>
  <c r="AM24" i="20"/>
  <c r="G49" i="20" s="1"/>
  <c r="BA23" i="20"/>
  <c r="AZ23" i="20"/>
  <c r="AY23" i="20"/>
  <c r="AX23" i="20"/>
  <c r="AW23" i="20"/>
  <c r="Q48" i="20" s="1"/>
  <c r="AV23" i="20"/>
  <c r="P48" i="20" s="1"/>
  <c r="AU23" i="20"/>
  <c r="O48" i="20" s="1"/>
  <c r="AT23" i="20"/>
  <c r="N23" i="20" s="1"/>
  <c r="AS23" i="20"/>
  <c r="M48" i="20" s="1"/>
  <c r="AR23" i="20"/>
  <c r="L48" i="20" s="1"/>
  <c r="AQ23" i="20"/>
  <c r="K48" i="20" s="1"/>
  <c r="AP23" i="20"/>
  <c r="J23" i="20" s="1"/>
  <c r="AO23" i="20"/>
  <c r="I48" i="20" s="1"/>
  <c r="AN23" i="20"/>
  <c r="H48" i="20" s="1"/>
  <c r="AM23" i="20"/>
  <c r="G48" i="20" s="1"/>
  <c r="BA22" i="20"/>
  <c r="AZ22" i="20"/>
  <c r="AY22" i="20"/>
  <c r="AX22" i="20"/>
  <c r="AW22" i="20"/>
  <c r="Q47" i="20" s="1"/>
  <c r="AV22" i="20"/>
  <c r="P22" i="20" s="1"/>
  <c r="AU22" i="20"/>
  <c r="O47" i="20" s="1"/>
  <c r="AT22" i="20"/>
  <c r="N47" i="20" s="1"/>
  <c r="AS22" i="20"/>
  <c r="M47" i="20" s="1"/>
  <c r="AR22" i="20"/>
  <c r="L22" i="20" s="1"/>
  <c r="AQ22" i="20"/>
  <c r="K47" i="20" s="1"/>
  <c r="AP22" i="20"/>
  <c r="J47" i="20" s="1"/>
  <c r="AO22" i="20"/>
  <c r="I47" i="20" s="1"/>
  <c r="AN22" i="20"/>
  <c r="H22" i="20" s="1"/>
  <c r="AM22" i="20"/>
  <c r="G47" i="20" s="1"/>
  <c r="J22" i="20"/>
  <c r="BA21" i="20"/>
  <c r="AZ21" i="20"/>
  <c r="AY21" i="20"/>
  <c r="AX21" i="20"/>
  <c r="AW21" i="20"/>
  <c r="Q46" i="20" s="1"/>
  <c r="AV21" i="20"/>
  <c r="P21" i="20" s="1"/>
  <c r="AU21" i="20"/>
  <c r="O46" i="20" s="1"/>
  <c r="AT21" i="20"/>
  <c r="N46" i="20" s="1"/>
  <c r="AS21" i="20"/>
  <c r="M46" i="20" s="1"/>
  <c r="AR21" i="20"/>
  <c r="L46" i="20" s="1"/>
  <c r="AQ21" i="20"/>
  <c r="K46" i="20" s="1"/>
  <c r="AP21" i="20"/>
  <c r="J21" i="20" s="1"/>
  <c r="AO21" i="20"/>
  <c r="I46" i="20" s="1"/>
  <c r="AN21" i="20"/>
  <c r="H21" i="20" s="1"/>
  <c r="AM21" i="20"/>
  <c r="G46" i="20" s="1"/>
  <c r="BA20" i="20"/>
  <c r="AZ20" i="20"/>
  <c r="AY20" i="20"/>
  <c r="AX20" i="20"/>
  <c r="AW20" i="20"/>
  <c r="Q45" i="20" s="1"/>
  <c r="AV20" i="20"/>
  <c r="P20" i="20" s="1"/>
  <c r="AU20" i="20"/>
  <c r="O45" i="20" s="1"/>
  <c r="AT20" i="20"/>
  <c r="N20" i="20" s="1"/>
  <c r="AS20" i="20"/>
  <c r="M45" i="20" s="1"/>
  <c r="AR20" i="20"/>
  <c r="L45" i="20" s="1"/>
  <c r="AQ20" i="20"/>
  <c r="K45" i="20" s="1"/>
  <c r="AP20" i="20"/>
  <c r="J45" i="20" s="1"/>
  <c r="AO20" i="20"/>
  <c r="I45" i="20" s="1"/>
  <c r="AN20" i="20"/>
  <c r="H20" i="20" s="1"/>
  <c r="AM20" i="20"/>
  <c r="G45" i="20" s="1"/>
  <c r="BA19" i="20"/>
  <c r="AZ19" i="20"/>
  <c r="AY19" i="20"/>
  <c r="AX19" i="20"/>
  <c r="AW19" i="20"/>
  <c r="Q44" i="20" s="1"/>
  <c r="AV19" i="20"/>
  <c r="P44" i="20" s="1"/>
  <c r="AU19" i="20"/>
  <c r="O44" i="20" s="1"/>
  <c r="AT19" i="20"/>
  <c r="N19" i="20" s="1"/>
  <c r="AS19" i="20"/>
  <c r="M44" i="20" s="1"/>
  <c r="AR19" i="20"/>
  <c r="L44" i="20" s="1"/>
  <c r="AQ19" i="20"/>
  <c r="K44" i="20" s="1"/>
  <c r="AP19" i="20"/>
  <c r="J44" i="20" s="1"/>
  <c r="AO19" i="20"/>
  <c r="I44" i="20" s="1"/>
  <c r="AN19" i="20"/>
  <c r="H44" i="20" s="1"/>
  <c r="AM19" i="20"/>
  <c r="G44" i="20" s="1"/>
  <c r="BA18" i="20"/>
  <c r="AZ18" i="20"/>
  <c r="AY18" i="20"/>
  <c r="AX18" i="20"/>
  <c r="AW18" i="20"/>
  <c r="Q43" i="20" s="1"/>
  <c r="AV18" i="20"/>
  <c r="P43" i="20" s="1"/>
  <c r="AU18" i="20"/>
  <c r="O43" i="20" s="1"/>
  <c r="AT18" i="20"/>
  <c r="N43" i="20" s="1"/>
  <c r="AS18" i="20"/>
  <c r="M18" i="20" s="1"/>
  <c r="AR18" i="20"/>
  <c r="L18" i="20" s="1"/>
  <c r="AQ18" i="20"/>
  <c r="K43" i="20" s="1"/>
  <c r="AP18" i="20"/>
  <c r="J43" i="20" s="1"/>
  <c r="AO18" i="20"/>
  <c r="I43" i="20" s="1"/>
  <c r="AN18" i="20"/>
  <c r="H43" i="20" s="1"/>
  <c r="AM18" i="20"/>
  <c r="G43" i="20" s="1"/>
  <c r="BA17" i="20"/>
  <c r="AZ17" i="20"/>
  <c r="AY17" i="20"/>
  <c r="AX17" i="20"/>
  <c r="AW17" i="20"/>
  <c r="Q42" i="20" s="1"/>
  <c r="AV17" i="20"/>
  <c r="P42" i="20" s="1"/>
  <c r="AU17" i="20"/>
  <c r="O42" i="20" s="1"/>
  <c r="AT17" i="20"/>
  <c r="N42" i="20" s="1"/>
  <c r="AS17" i="20"/>
  <c r="M42" i="20" s="1"/>
  <c r="AR17" i="20"/>
  <c r="L17" i="20" s="1"/>
  <c r="AQ17" i="20"/>
  <c r="K42" i="20" s="1"/>
  <c r="AP17" i="20"/>
  <c r="J42" i="20" s="1"/>
  <c r="AO17" i="20"/>
  <c r="I42" i="20" s="1"/>
  <c r="AN17" i="20"/>
  <c r="H42" i="20" s="1"/>
  <c r="AM17" i="20"/>
  <c r="G42" i="20" s="1"/>
  <c r="BA16" i="20"/>
  <c r="AZ16" i="20"/>
  <c r="AY16" i="20"/>
  <c r="AX16" i="20"/>
  <c r="AW16" i="20"/>
  <c r="Q41" i="20" s="1"/>
  <c r="AV16" i="20"/>
  <c r="P41" i="20" s="1"/>
  <c r="AU16" i="20"/>
  <c r="O41" i="20" s="1"/>
  <c r="AT16" i="20"/>
  <c r="N41" i="20" s="1"/>
  <c r="AS16" i="20"/>
  <c r="M41" i="20" s="1"/>
  <c r="AR16" i="20"/>
  <c r="L41" i="20" s="1"/>
  <c r="AQ16" i="20"/>
  <c r="K41" i="20" s="1"/>
  <c r="AP16" i="20"/>
  <c r="J41" i="20" s="1"/>
  <c r="AO16" i="20"/>
  <c r="I41" i="20" s="1"/>
  <c r="AN16" i="20"/>
  <c r="H41" i="20" s="1"/>
  <c r="AM16" i="20"/>
  <c r="G41" i="20" s="1"/>
  <c r="BA15" i="20"/>
  <c r="AZ15" i="20"/>
  <c r="AY15" i="20"/>
  <c r="AX15" i="20"/>
  <c r="AW15" i="20"/>
  <c r="Q40" i="20" s="1"/>
  <c r="AV15" i="20"/>
  <c r="P40" i="20" s="1"/>
  <c r="AU15" i="20"/>
  <c r="O40" i="20" s="1"/>
  <c r="AT15" i="20"/>
  <c r="N15" i="20" s="1"/>
  <c r="AS15" i="20"/>
  <c r="M40" i="20" s="1"/>
  <c r="AR15" i="20"/>
  <c r="L15" i="20" s="1"/>
  <c r="AQ15" i="20"/>
  <c r="K40" i="20" s="1"/>
  <c r="AP15" i="20"/>
  <c r="J15" i="20" s="1"/>
  <c r="AO15" i="20"/>
  <c r="I40" i="20" s="1"/>
  <c r="AN15" i="20"/>
  <c r="H40" i="20" s="1"/>
  <c r="AM15" i="20"/>
  <c r="G40" i="20" s="1"/>
  <c r="M15" i="20"/>
  <c r="BA14" i="20"/>
  <c r="AZ14" i="20"/>
  <c r="AY14" i="20"/>
  <c r="AX14" i="20"/>
  <c r="AW14" i="20"/>
  <c r="Q39" i="20" s="1"/>
  <c r="AV14" i="20"/>
  <c r="P14" i="20" s="1"/>
  <c r="AU14" i="20"/>
  <c r="O39" i="20" s="1"/>
  <c r="AT14" i="20"/>
  <c r="N39" i="20" s="1"/>
  <c r="AS14" i="20"/>
  <c r="M39" i="20" s="1"/>
  <c r="AR14" i="20"/>
  <c r="L14" i="20" s="1"/>
  <c r="AQ14" i="20"/>
  <c r="K39" i="20" s="1"/>
  <c r="AP14" i="20"/>
  <c r="J14" i="20" s="1"/>
  <c r="AO14" i="20"/>
  <c r="I14" i="20" s="1"/>
  <c r="AN14" i="20"/>
  <c r="H14" i="20" s="1"/>
  <c r="AM14" i="20"/>
  <c r="G39" i="20" s="1"/>
  <c r="BA13" i="20"/>
  <c r="AZ13" i="20"/>
  <c r="AY13" i="20"/>
  <c r="AX13" i="20"/>
  <c r="AW13" i="20"/>
  <c r="Q38" i="20" s="1"/>
  <c r="AV13" i="20"/>
  <c r="P13" i="20" s="1"/>
  <c r="AU13" i="20"/>
  <c r="O38" i="20" s="1"/>
  <c r="AT13" i="20"/>
  <c r="N38" i="20" s="1"/>
  <c r="AS13" i="20"/>
  <c r="M38" i="20" s="1"/>
  <c r="AR13" i="20"/>
  <c r="L38" i="20" s="1"/>
  <c r="AQ13" i="20"/>
  <c r="K38" i="20" s="1"/>
  <c r="AP13" i="20"/>
  <c r="J13" i="20" s="1"/>
  <c r="AO13" i="20"/>
  <c r="I38" i="20" s="1"/>
  <c r="AN13" i="20"/>
  <c r="H13" i="20" s="1"/>
  <c r="AM13" i="20"/>
  <c r="G38" i="20" s="1"/>
  <c r="BA12" i="20"/>
  <c r="AZ12" i="20"/>
  <c r="AY12" i="20"/>
  <c r="AX12" i="20"/>
  <c r="AW12" i="20"/>
  <c r="Q37" i="20" s="1"/>
  <c r="AV12" i="20"/>
  <c r="P12" i="20" s="1"/>
  <c r="AU12" i="20"/>
  <c r="O37" i="20" s="1"/>
  <c r="AT12" i="20"/>
  <c r="N12" i="20" s="1"/>
  <c r="AS12" i="20"/>
  <c r="M37" i="20" s="1"/>
  <c r="AR12" i="20"/>
  <c r="L37" i="20" s="1"/>
  <c r="AQ12" i="20"/>
  <c r="K37" i="20" s="1"/>
  <c r="AP12" i="20"/>
  <c r="J37" i="20" s="1"/>
  <c r="AO12" i="20"/>
  <c r="I37" i="20" s="1"/>
  <c r="AN12" i="20"/>
  <c r="H12" i="20" s="1"/>
  <c r="AM12" i="20"/>
  <c r="G37" i="20" s="1"/>
  <c r="M12" i="20"/>
  <c r="BA11" i="20"/>
  <c r="AZ11" i="20"/>
  <c r="AY11" i="20"/>
  <c r="AX11" i="20"/>
  <c r="AW11" i="20"/>
  <c r="Q36" i="20" s="1"/>
  <c r="AV11" i="20"/>
  <c r="P36" i="20" s="1"/>
  <c r="AU11" i="20"/>
  <c r="O36" i="20" s="1"/>
  <c r="AT11" i="20"/>
  <c r="N11" i="20" s="1"/>
  <c r="AS11" i="20"/>
  <c r="M36" i="20" s="1"/>
  <c r="AR11" i="20"/>
  <c r="L11" i="20" s="1"/>
  <c r="AQ11" i="20"/>
  <c r="K36" i="20" s="1"/>
  <c r="AP11" i="20"/>
  <c r="J36" i="20" s="1"/>
  <c r="AO11" i="20"/>
  <c r="I36" i="20" s="1"/>
  <c r="AN11" i="20"/>
  <c r="H36" i="20" s="1"/>
  <c r="AM11" i="20"/>
  <c r="G36" i="20" s="1"/>
  <c r="M11" i="20"/>
  <c r="BA10" i="20"/>
  <c r="AZ10" i="20"/>
  <c r="AY10" i="20"/>
  <c r="AX10" i="20"/>
  <c r="AW10" i="20"/>
  <c r="Q35" i="20" s="1"/>
  <c r="AV10" i="20"/>
  <c r="P35" i="20" s="1"/>
  <c r="AU10" i="20"/>
  <c r="O35" i="20" s="1"/>
  <c r="AT10" i="20"/>
  <c r="N35" i="20" s="1"/>
  <c r="AS10" i="20"/>
  <c r="M35" i="20" s="1"/>
  <c r="AR10" i="20"/>
  <c r="L10" i="20" s="1"/>
  <c r="AQ10" i="20"/>
  <c r="K35" i="20" s="1"/>
  <c r="AP10" i="20"/>
  <c r="J10" i="20" s="1"/>
  <c r="AO10" i="20"/>
  <c r="I35" i="20" s="1"/>
  <c r="AN10" i="20"/>
  <c r="H35" i="20" s="1"/>
  <c r="AM10" i="20"/>
  <c r="G35" i="20" s="1"/>
  <c r="BA9" i="20"/>
  <c r="AZ9" i="20"/>
  <c r="AY9" i="20"/>
  <c r="AX9" i="20"/>
  <c r="AW9" i="20"/>
  <c r="Q34" i="20" s="1"/>
  <c r="AV9" i="20"/>
  <c r="P9" i="20" s="1"/>
  <c r="AU9" i="20"/>
  <c r="O34" i="20" s="1"/>
  <c r="AT9" i="20"/>
  <c r="N34" i="20" s="1"/>
  <c r="AS9" i="20"/>
  <c r="M34" i="20" s="1"/>
  <c r="AR9" i="20"/>
  <c r="L34" i="20" s="1"/>
  <c r="AQ9" i="20"/>
  <c r="K34" i="20" s="1"/>
  <c r="AP9" i="20"/>
  <c r="J9" i="20" s="1"/>
  <c r="AO9" i="20"/>
  <c r="I34" i="20" s="1"/>
  <c r="AN9" i="20"/>
  <c r="H9" i="20" s="1"/>
  <c r="AM9" i="20"/>
  <c r="G34" i="20" s="1"/>
  <c r="BA37" i="19"/>
  <c r="AZ37" i="19"/>
  <c r="AY37" i="19"/>
  <c r="AX37" i="19"/>
  <c r="AW37" i="19"/>
  <c r="AV37" i="19"/>
  <c r="AU37" i="19"/>
  <c r="AT37" i="19"/>
  <c r="AS37" i="19"/>
  <c r="AR37" i="19"/>
  <c r="AQ37" i="19"/>
  <c r="AP37" i="19"/>
  <c r="AO37" i="19"/>
  <c r="AN37" i="19"/>
  <c r="AM37" i="19"/>
  <c r="BA36" i="19"/>
  <c r="AZ36" i="19"/>
  <c r="AY36" i="19"/>
  <c r="AX36" i="19"/>
  <c r="AW36" i="19"/>
  <c r="AV36" i="19"/>
  <c r="AU36" i="19"/>
  <c r="AT36" i="19"/>
  <c r="AS36" i="19"/>
  <c r="AR36" i="19"/>
  <c r="AQ36" i="19"/>
  <c r="AP36" i="19"/>
  <c r="AO36" i="19"/>
  <c r="AN36" i="19"/>
  <c r="AM36" i="19"/>
  <c r="BA35" i="19"/>
  <c r="AZ35" i="19"/>
  <c r="AY35" i="19"/>
  <c r="AX35" i="19"/>
  <c r="AW35" i="19"/>
  <c r="AV35" i="19"/>
  <c r="AU35" i="19"/>
  <c r="AT35" i="19"/>
  <c r="AS35" i="19"/>
  <c r="AR35" i="19"/>
  <c r="AQ35" i="19"/>
  <c r="AP35" i="19"/>
  <c r="AO35" i="19"/>
  <c r="AN35" i="19"/>
  <c r="AM35" i="19"/>
  <c r="BA34" i="19"/>
  <c r="AZ34" i="19"/>
  <c r="AY34" i="19"/>
  <c r="AX34" i="19"/>
  <c r="AW34" i="19"/>
  <c r="AV34" i="19"/>
  <c r="AU34" i="19"/>
  <c r="AT34" i="19"/>
  <c r="AS34" i="19"/>
  <c r="AR34" i="19"/>
  <c r="AQ34" i="19"/>
  <c r="AP34" i="19"/>
  <c r="AO34" i="19"/>
  <c r="AN34" i="19"/>
  <c r="AM34" i="19"/>
  <c r="A34" i="19"/>
  <c r="BA30" i="19"/>
  <c r="AZ30" i="19"/>
  <c r="AY30" i="19"/>
  <c r="AX30" i="19"/>
  <c r="AW30" i="19"/>
  <c r="AV30" i="19"/>
  <c r="AU30" i="19"/>
  <c r="AT30" i="19"/>
  <c r="AS30" i="19"/>
  <c r="AR30" i="19"/>
  <c r="AQ30" i="19"/>
  <c r="AP30" i="19"/>
  <c r="AO30" i="19"/>
  <c r="AN30" i="19"/>
  <c r="AM30" i="19"/>
  <c r="BA28" i="19"/>
  <c r="AZ28" i="19"/>
  <c r="AY28" i="19"/>
  <c r="AX28" i="19"/>
  <c r="AW28" i="19"/>
  <c r="Q53" i="19" s="1"/>
  <c r="AV28" i="19"/>
  <c r="P53" i="19" s="1"/>
  <c r="AU28" i="19"/>
  <c r="O53" i="19" s="1"/>
  <c r="AT28" i="19"/>
  <c r="N53" i="19" s="1"/>
  <c r="AS28" i="19"/>
  <c r="M53" i="19" s="1"/>
  <c r="AR28" i="19"/>
  <c r="AQ28" i="19"/>
  <c r="K53" i="19" s="1"/>
  <c r="AP28" i="19"/>
  <c r="J53" i="19" s="1"/>
  <c r="AO28" i="19"/>
  <c r="I53" i="19" s="1"/>
  <c r="AN28" i="19"/>
  <c r="H53" i="19" s="1"/>
  <c r="AM28" i="19"/>
  <c r="G53" i="19" s="1"/>
  <c r="BA27" i="19"/>
  <c r="AZ27" i="19"/>
  <c r="AY27" i="19"/>
  <c r="AX27" i="19"/>
  <c r="AW27" i="19"/>
  <c r="Q52" i="19" s="1"/>
  <c r="AV27" i="19"/>
  <c r="P52" i="19" s="1"/>
  <c r="AU27" i="19"/>
  <c r="O27" i="19" s="1"/>
  <c r="AT27" i="19"/>
  <c r="N52" i="19" s="1"/>
  <c r="AS27" i="19"/>
  <c r="M52" i="19" s="1"/>
  <c r="AR27" i="19"/>
  <c r="L52" i="19" s="1"/>
  <c r="AQ27" i="19"/>
  <c r="K52" i="19" s="1"/>
  <c r="AP27" i="19"/>
  <c r="AO27" i="19"/>
  <c r="I52" i="19" s="1"/>
  <c r="AN27" i="19"/>
  <c r="H52" i="19" s="1"/>
  <c r="AM27" i="19"/>
  <c r="G27" i="19" s="1"/>
  <c r="N27" i="19"/>
  <c r="BA26" i="19"/>
  <c r="AZ26" i="19"/>
  <c r="AY26" i="19"/>
  <c r="AX26" i="19"/>
  <c r="AW26" i="19"/>
  <c r="Q51" i="19" s="1"/>
  <c r="AV26" i="19"/>
  <c r="P26" i="19" s="1"/>
  <c r="AU26" i="19"/>
  <c r="O51" i="19" s="1"/>
  <c r="AT26" i="19"/>
  <c r="N51" i="19" s="1"/>
  <c r="AS26" i="19"/>
  <c r="M26" i="19" s="1"/>
  <c r="AR26" i="19"/>
  <c r="L51" i="19" s="1"/>
  <c r="AQ26" i="19"/>
  <c r="K51" i="19" s="1"/>
  <c r="AP26" i="19"/>
  <c r="J51" i="19" s="1"/>
  <c r="AO26" i="19"/>
  <c r="I51" i="19" s="1"/>
  <c r="AN26" i="19"/>
  <c r="AM26" i="19"/>
  <c r="G51" i="19" s="1"/>
  <c r="BA25" i="19"/>
  <c r="AZ25" i="19"/>
  <c r="AY25" i="19"/>
  <c r="AX25" i="19"/>
  <c r="AW25" i="19"/>
  <c r="Q50" i="19" s="1"/>
  <c r="AV25" i="19"/>
  <c r="P50" i="19" s="1"/>
  <c r="AU25" i="19"/>
  <c r="O50" i="19" s="1"/>
  <c r="AT25" i="19"/>
  <c r="AS25" i="19"/>
  <c r="M50" i="19" s="1"/>
  <c r="AR25" i="19"/>
  <c r="L25" i="19" s="1"/>
  <c r="AQ25" i="19"/>
  <c r="K25" i="19" s="1"/>
  <c r="AP25" i="19"/>
  <c r="J50" i="19" s="1"/>
  <c r="AO25" i="19"/>
  <c r="I50" i="19" s="1"/>
  <c r="AN25" i="19"/>
  <c r="H50" i="19" s="1"/>
  <c r="AM25" i="19"/>
  <c r="G50" i="19" s="1"/>
  <c r="BA24" i="19"/>
  <c r="AZ24" i="19"/>
  <c r="AY24" i="19"/>
  <c r="AX24" i="19"/>
  <c r="AW24" i="19"/>
  <c r="Q49" i="19" s="1"/>
  <c r="AV24" i="19"/>
  <c r="P49" i="19" s="1"/>
  <c r="AU24" i="19"/>
  <c r="O49" i="19" s="1"/>
  <c r="AT24" i="19"/>
  <c r="N49" i="19" s="1"/>
  <c r="AS24" i="19"/>
  <c r="M49" i="19" s="1"/>
  <c r="AR24" i="19"/>
  <c r="AQ24" i="19"/>
  <c r="K49" i="19" s="1"/>
  <c r="AP24" i="19"/>
  <c r="J49" i="19" s="1"/>
  <c r="AO24" i="19"/>
  <c r="I49" i="19" s="1"/>
  <c r="AN24" i="19"/>
  <c r="H49" i="19" s="1"/>
  <c r="AM24" i="19"/>
  <c r="G49" i="19" s="1"/>
  <c r="BA23" i="19"/>
  <c r="AZ23" i="19"/>
  <c r="AY23" i="19"/>
  <c r="AX23" i="19"/>
  <c r="AW23" i="19"/>
  <c r="Q48" i="19" s="1"/>
  <c r="AV23" i="19"/>
  <c r="P48" i="19" s="1"/>
  <c r="AU23" i="19"/>
  <c r="O23" i="19" s="1"/>
  <c r="AT23" i="19"/>
  <c r="N23" i="19" s="1"/>
  <c r="AS23" i="19"/>
  <c r="M48" i="19" s="1"/>
  <c r="AR23" i="19"/>
  <c r="L23" i="19" s="1"/>
  <c r="AQ23" i="19"/>
  <c r="K48" i="19" s="1"/>
  <c r="AP23" i="19"/>
  <c r="J23" i="19" s="1"/>
  <c r="AO23" i="19"/>
  <c r="I48" i="19" s="1"/>
  <c r="AN23" i="19"/>
  <c r="H48" i="19" s="1"/>
  <c r="AM23" i="19"/>
  <c r="G23" i="19" s="1"/>
  <c r="BA22" i="19"/>
  <c r="AZ22" i="19"/>
  <c r="AY22" i="19"/>
  <c r="AX22" i="19"/>
  <c r="AW22" i="19"/>
  <c r="Q47" i="19" s="1"/>
  <c r="AV22" i="19"/>
  <c r="AU22" i="19"/>
  <c r="O47" i="19" s="1"/>
  <c r="AT22" i="19"/>
  <c r="N47" i="19" s="1"/>
  <c r="AS22" i="19"/>
  <c r="M22" i="19" s="1"/>
  <c r="AR22" i="19"/>
  <c r="L22" i="19" s="1"/>
  <c r="AQ22" i="19"/>
  <c r="K47" i="19" s="1"/>
  <c r="AP22" i="19"/>
  <c r="J22" i="19" s="1"/>
  <c r="AO22" i="19"/>
  <c r="I47" i="19" s="1"/>
  <c r="AN22" i="19"/>
  <c r="AM22" i="19"/>
  <c r="G47" i="19" s="1"/>
  <c r="BA21" i="19"/>
  <c r="AZ21" i="19"/>
  <c r="AY21" i="19"/>
  <c r="AX21" i="19"/>
  <c r="AW21" i="19"/>
  <c r="Q46" i="19" s="1"/>
  <c r="AV21" i="19"/>
  <c r="P21" i="19" s="1"/>
  <c r="AU21" i="19"/>
  <c r="O46" i="19" s="1"/>
  <c r="AT21" i="19"/>
  <c r="AS21" i="19"/>
  <c r="M46" i="19" s="1"/>
  <c r="AR21" i="19"/>
  <c r="L46" i="19" s="1"/>
  <c r="AQ21" i="19"/>
  <c r="K21" i="19" s="1"/>
  <c r="AP21" i="19"/>
  <c r="J21" i="19" s="1"/>
  <c r="AO21" i="19"/>
  <c r="I46" i="19" s="1"/>
  <c r="AN21" i="19"/>
  <c r="H21" i="19" s="1"/>
  <c r="AM21" i="19"/>
  <c r="G46" i="19" s="1"/>
  <c r="BA20" i="19"/>
  <c r="AZ20" i="19"/>
  <c r="AY20" i="19"/>
  <c r="AX20" i="19"/>
  <c r="AW20" i="19"/>
  <c r="Q20" i="19" s="1"/>
  <c r="AV20" i="19"/>
  <c r="P20" i="19" s="1"/>
  <c r="AU20" i="19"/>
  <c r="O45" i="19" s="1"/>
  <c r="AT20" i="19"/>
  <c r="N20" i="19" s="1"/>
  <c r="AS20" i="19"/>
  <c r="M45" i="19" s="1"/>
  <c r="AR20" i="19"/>
  <c r="AQ20" i="19"/>
  <c r="K45" i="19" s="1"/>
  <c r="AP20" i="19"/>
  <c r="J45" i="19" s="1"/>
  <c r="AO20" i="19"/>
  <c r="I20" i="19" s="1"/>
  <c r="AN20" i="19"/>
  <c r="H20" i="19" s="1"/>
  <c r="AM20" i="19"/>
  <c r="G45" i="19" s="1"/>
  <c r="BA19" i="19"/>
  <c r="AZ19" i="19"/>
  <c r="AY19" i="19"/>
  <c r="AX19" i="19"/>
  <c r="AW19" i="19"/>
  <c r="Q44" i="19" s="1"/>
  <c r="AV19" i="19"/>
  <c r="P44" i="19" s="1"/>
  <c r="AU19" i="19"/>
  <c r="O19" i="19" s="1"/>
  <c r="AT19" i="19"/>
  <c r="N19" i="19" s="1"/>
  <c r="AS19" i="19"/>
  <c r="M44" i="19" s="1"/>
  <c r="AR19" i="19"/>
  <c r="L44" i="19" s="1"/>
  <c r="AQ19" i="19"/>
  <c r="K44" i="19" s="1"/>
  <c r="AP19" i="19"/>
  <c r="AO19" i="19"/>
  <c r="I44" i="19" s="1"/>
  <c r="AN19" i="19"/>
  <c r="H44" i="19" s="1"/>
  <c r="AM19" i="19"/>
  <c r="G19" i="19" s="1"/>
  <c r="BA18" i="19"/>
  <c r="AZ18" i="19"/>
  <c r="AY18" i="19"/>
  <c r="AX18" i="19"/>
  <c r="AW18" i="19"/>
  <c r="Q43" i="19" s="1"/>
  <c r="AV18" i="19"/>
  <c r="AU18" i="19"/>
  <c r="O43" i="19" s="1"/>
  <c r="AT18" i="19"/>
  <c r="N43" i="19" s="1"/>
  <c r="AS18" i="19"/>
  <c r="M18" i="19" s="1"/>
  <c r="AR18" i="19"/>
  <c r="L18" i="19" s="1"/>
  <c r="AQ18" i="19"/>
  <c r="K43" i="19" s="1"/>
  <c r="AP18" i="19"/>
  <c r="J43" i="19" s="1"/>
  <c r="AO18" i="19"/>
  <c r="I43" i="19" s="1"/>
  <c r="AN18" i="19"/>
  <c r="AM18" i="19"/>
  <c r="G43" i="19" s="1"/>
  <c r="BA17" i="19"/>
  <c r="AZ17" i="19"/>
  <c r="AY17" i="19"/>
  <c r="AX17" i="19"/>
  <c r="AW17" i="19"/>
  <c r="Q42" i="19" s="1"/>
  <c r="AV17" i="19"/>
  <c r="P42" i="19" s="1"/>
  <c r="AU17" i="19"/>
  <c r="O42" i="19" s="1"/>
  <c r="AT17" i="19"/>
  <c r="AS17" i="19"/>
  <c r="M42" i="19" s="1"/>
  <c r="AR17" i="19"/>
  <c r="L17" i="19" s="1"/>
  <c r="AQ17" i="19"/>
  <c r="K17" i="19" s="1"/>
  <c r="AP17" i="19"/>
  <c r="J42" i="19" s="1"/>
  <c r="AO17" i="19"/>
  <c r="I42" i="19" s="1"/>
  <c r="AN17" i="19"/>
  <c r="H42" i="19" s="1"/>
  <c r="AM17" i="19"/>
  <c r="G42" i="19" s="1"/>
  <c r="BA16" i="19"/>
  <c r="AZ16" i="19"/>
  <c r="AY16" i="19"/>
  <c r="AX16" i="19"/>
  <c r="AW16" i="19"/>
  <c r="Q41" i="19" s="1"/>
  <c r="AV16" i="19"/>
  <c r="P41" i="19" s="1"/>
  <c r="AU16" i="19"/>
  <c r="O41" i="19" s="1"/>
  <c r="AT16" i="19"/>
  <c r="N41" i="19" s="1"/>
  <c r="AS16" i="19"/>
  <c r="M41" i="19" s="1"/>
  <c r="AR16" i="19"/>
  <c r="AQ16" i="19"/>
  <c r="K41" i="19" s="1"/>
  <c r="AP16" i="19"/>
  <c r="J41" i="19" s="1"/>
  <c r="AO16" i="19"/>
  <c r="I41" i="19" s="1"/>
  <c r="AN16" i="19"/>
  <c r="H41" i="19" s="1"/>
  <c r="AM16" i="19"/>
  <c r="G41" i="19" s="1"/>
  <c r="BA15" i="19"/>
  <c r="AZ15" i="19"/>
  <c r="AY15" i="19"/>
  <c r="AX15" i="19"/>
  <c r="AW15" i="19"/>
  <c r="Q40" i="19" s="1"/>
  <c r="AV15" i="19"/>
  <c r="P40" i="19" s="1"/>
  <c r="AU15" i="19"/>
  <c r="O15" i="19" s="1"/>
  <c r="AT15" i="19"/>
  <c r="N15" i="19" s="1"/>
  <c r="AS15" i="19"/>
  <c r="M40" i="19" s="1"/>
  <c r="AR15" i="19"/>
  <c r="L15" i="19" s="1"/>
  <c r="AQ15" i="19"/>
  <c r="K40" i="19" s="1"/>
  <c r="AP15" i="19"/>
  <c r="J15" i="19" s="1"/>
  <c r="AO15" i="19"/>
  <c r="I40" i="19" s="1"/>
  <c r="AN15" i="19"/>
  <c r="H40" i="19" s="1"/>
  <c r="AM15" i="19"/>
  <c r="G15" i="19" s="1"/>
  <c r="BA14" i="19"/>
  <c r="AZ14" i="19"/>
  <c r="AY14" i="19"/>
  <c r="AX14" i="19"/>
  <c r="AW14" i="19"/>
  <c r="Q14" i="19" s="1"/>
  <c r="AV14" i="19"/>
  <c r="AU14" i="19"/>
  <c r="O39" i="19" s="1"/>
  <c r="AT14" i="19"/>
  <c r="N39" i="19" s="1"/>
  <c r="AS14" i="19"/>
  <c r="M14" i="19" s="1"/>
  <c r="AR14" i="19"/>
  <c r="L14" i="19" s="1"/>
  <c r="AQ14" i="19"/>
  <c r="K39" i="19" s="1"/>
  <c r="AP14" i="19"/>
  <c r="J14" i="19" s="1"/>
  <c r="AO14" i="19"/>
  <c r="I39" i="19" s="1"/>
  <c r="AN14" i="19"/>
  <c r="AM14" i="19"/>
  <c r="G39" i="19" s="1"/>
  <c r="BA13" i="19"/>
  <c r="AZ13" i="19"/>
  <c r="AY13" i="19"/>
  <c r="AX13" i="19"/>
  <c r="AW13" i="19"/>
  <c r="Q38" i="19" s="1"/>
  <c r="AV13" i="19"/>
  <c r="P13" i="19" s="1"/>
  <c r="AU13" i="19"/>
  <c r="O38" i="19" s="1"/>
  <c r="AT13" i="19"/>
  <c r="AS13" i="19"/>
  <c r="M38" i="19" s="1"/>
  <c r="AR13" i="19"/>
  <c r="L38" i="19" s="1"/>
  <c r="AQ13" i="19"/>
  <c r="K13" i="19" s="1"/>
  <c r="AP13" i="19"/>
  <c r="J13" i="19" s="1"/>
  <c r="AO13" i="19"/>
  <c r="I38" i="19" s="1"/>
  <c r="AN13" i="19"/>
  <c r="H13" i="19" s="1"/>
  <c r="AM13" i="19"/>
  <c r="G38" i="19" s="1"/>
  <c r="BA12" i="19"/>
  <c r="AZ12" i="19"/>
  <c r="AY12" i="19"/>
  <c r="AX12" i="19"/>
  <c r="AW12" i="19"/>
  <c r="Q12" i="19" s="1"/>
  <c r="AV12" i="19"/>
  <c r="P12" i="19" s="1"/>
  <c r="AU12" i="19"/>
  <c r="O37" i="19" s="1"/>
  <c r="AT12" i="19"/>
  <c r="N12" i="19" s="1"/>
  <c r="AS12" i="19"/>
  <c r="M37" i="19" s="1"/>
  <c r="AR12" i="19"/>
  <c r="AQ12" i="19"/>
  <c r="K37" i="19" s="1"/>
  <c r="AP12" i="19"/>
  <c r="J37" i="19" s="1"/>
  <c r="AO12" i="19"/>
  <c r="I12" i="19" s="1"/>
  <c r="AN12" i="19"/>
  <c r="AM12" i="19"/>
  <c r="G37" i="19" s="1"/>
  <c r="BA11" i="19"/>
  <c r="AZ11" i="19"/>
  <c r="AY11" i="19"/>
  <c r="AX11" i="19"/>
  <c r="AW11" i="19"/>
  <c r="Q36" i="19" s="1"/>
  <c r="AV11" i="19"/>
  <c r="P36" i="19" s="1"/>
  <c r="AU11" i="19"/>
  <c r="O11" i="19" s="1"/>
  <c r="AT11" i="19"/>
  <c r="AS11" i="19"/>
  <c r="M36" i="19" s="1"/>
  <c r="AR11" i="19"/>
  <c r="L11" i="19" s="1"/>
  <c r="AQ11" i="19"/>
  <c r="K36" i="19" s="1"/>
  <c r="AP11" i="19"/>
  <c r="AO11" i="19"/>
  <c r="I36" i="19" s="1"/>
  <c r="AN11" i="19"/>
  <c r="H36" i="19" s="1"/>
  <c r="AM11" i="19"/>
  <c r="G11" i="19" s="1"/>
  <c r="BA10" i="19"/>
  <c r="AZ10" i="19"/>
  <c r="AY10" i="19"/>
  <c r="AX10" i="19"/>
  <c r="AW10" i="19"/>
  <c r="Q35" i="19" s="1"/>
  <c r="AV10" i="19"/>
  <c r="AU10" i="19"/>
  <c r="O35" i="19" s="1"/>
  <c r="AT10" i="19"/>
  <c r="N35" i="19" s="1"/>
  <c r="AS10" i="19"/>
  <c r="M10" i="19" s="1"/>
  <c r="AR10" i="19"/>
  <c r="AQ10" i="19"/>
  <c r="K35" i="19" s="1"/>
  <c r="AP10" i="19"/>
  <c r="J10" i="19" s="1"/>
  <c r="AO10" i="19"/>
  <c r="I35" i="19" s="1"/>
  <c r="AN10" i="19"/>
  <c r="AM10" i="19"/>
  <c r="G35" i="19" s="1"/>
  <c r="BA9" i="19"/>
  <c r="AZ9" i="19"/>
  <c r="AY9" i="19"/>
  <c r="AX9" i="19"/>
  <c r="AW9" i="19"/>
  <c r="Q34" i="19" s="1"/>
  <c r="AV9" i="19"/>
  <c r="P9" i="19" s="1"/>
  <c r="AU9" i="19"/>
  <c r="O34" i="19" s="1"/>
  <c r="AT9" i="19"/>
  <c r="AS9" i="19"/>
  <c r="M34" i="19" s="1"/>
  <c r="AR9" i="19"/>
  <c r="L34" i="19" s="1"/>
  <c r="AQ9" i="19"/>
  <c r="K9" i="19" s="1"/>
  <c r="AP9" i="19"/>
  <c r="AO9" i="19"/>
  <c r="I34" i="19" s="1"/>
  <c r="AN9" i="19"/>
  <c r="H9" i="19" s="1"/>
  <c r="AM9" i="19"/>
  <c r="G34" i="19" s="1"/>
  <c r="BA37" i="18"/>
  <c r="AZ37" i="18"/>
  <c r="AY37" i="18"/>
  <c r="AX37" i="18"/>
  <c r="AW37" i="18"/>
  <c r="AV37" i="18"/>
  <c r="AU37" i="18"/>
  <c r="AT37" i="18"/>
  <c r="AS37" i="18"/>
  <c r="AR37" i="18"/>
  <c r="AQ37" i="18"/>
  <c r="AP37" i="18"/>
  <c r="AO37" i="18"/>
  <c r="AN37" i="18"/>
  <c r="AM37" i="18"/>
  <c r="BA36" i="18"/>
  <c r="AZ36" i="18"/>
  <c r="AY36" i="18"/>
  <c r="AX36" i="18"/>
  <c r="AW36" i="18"/>
  <c r="AV36" i="18"/>
  <c r="AU36" i="18"/>
  <c r="AT36" i="18"/>
  <c r="AS36" i="18"/>
  <c r="AR36" i="18"/>
  <c r="AQ36" i="18"/>
  <c r="AP36" i="18"/>
  <c r="AO36" i="18"/>
  <c r="AN36" i="18"/>
  <c r="AM36" i="18"/>
  <c r="BA35" i="18"/>
  <c r="AZ35" i="18"/>
  <c r="AY35" i="18"/>
  <c r="AX35" i="18"/>
  <c r="AW35" i="18"/>
  <c r="AV35" i="18"/>
  <c r="AU35" i="18"/>
  <c r="AT35" i="18"/>
  <c r="AS35" i="18"/>
  <c r="AR35" i="18"/>
  <c r="AQ35" i="18"/>
  <c r="AP35" i="18"/>
  <c r="AO35" i="18"/>
  <c r="AN35" i="18"/>
  <c r="AM35" i="18"/>
  <c r="BA34" i="18"/>
  <c r="AZ34" i="18"/>
  <c r="AY34" i="18"/>
  <c r="AX34" i="18"/>
  <c r="AW34" i="18"/>
  <c r="AV34" i="18"/>
  <c r="AU34" i="18"/>
  <c r="AT34" i="18"/>
  <c r="AS34" i="18"/>
  <c r="AR34" i="18"/>
  <c r="AQ34" i="18"/>
  <c r="AP34" i="18"/>
  <c r="AO34" i="18"/>
  <c r="AN34" i="18"/>
  <c r="AM34" i="18"/>
  <c r="A34" i="18"/>
  <c r="BA30" i="18"/>
  <c r="AZ30" i="18"/>
  <c r="AY30" i="18"/>
  <c r="AX30" i="18"/>
  <c r="AW30" i="18"/>
  <c r="AV30" i="18"/>
  <c r="AU30" i="18"/>
  <c r="AT30" i="18"/>
  <c r="AS30" i="18"/>
  <c r="AR30" i="18"/>
  <c r="AQ30" i="18"/>
  <c r="AP30" i="18"/>
  <c r="AO30" i="18"/>
  <c r="AN30" i="18"/>
  <c r="AM30" i="18"/>
  <c r="BA28" i="18"/>
  <c r="AZ28" i="18"/>
  <c r="AY28" i="18"/>
  <c r="AX28" i="18"/>
  <c r="AW28" i="18"/>
  <c r="Q53" i="18" s="1"/>
  <c r="AV28" i="18"/>
  <c r="AU28" i="18"/>
  <c r="O53" i="18" s="1"/>
  <c r="AT28" i="18"/>
  <c r="N53" i="18" s="1"/>
  <c r="AS28" i="18"/>
  <c r="M53" i="18" s="1"/>
  <c r="AR28" i="18"/>
  <c r="L53" i="18" s="1"/>
  <c r="AQ28" i="18"/>
  <c r="K53" i="18" s="1"/>
  <c r="AP28" i="18"/>
  <c r="J53" i="18" s="1"/>
  <c r="AO28" i="18"/>
  <c r="I53" i="18" s="1"/>
  <c r="AN28" i="18"/>
  <c r="AM28" i="18"/>
  <c r="G53" i="18" s="1"/>
  <c r="N28" i="18"/>
  <c r="BA27" i="18"/>
  <c r="AZ27" i="18"/>
  <c r="AY27" i="18"/>
  <c r="AX27" i="18"/>
  <c r="AW27" i="18"/>
  <c r="Q52" i="18" s="1"/>
  <c r="AV27" i="18"/>
  <c r="P27" i="18" s="1"/>
  <c r="AU27" i="18"/>
  <c r="O52" i="18" s="1"/>
  <c r="AT27" i="18"/>
  <c r="N52" i="18" s="1"/>
  <c r="AS27" i="18"/>
  <c r="AR27" i="18"/>
  <c r="L52" i="18" s="1"/>
  <c r="AQ27" i="18"/>
  <c r="K52" i="18" s="1"/>
  <c r="AP27" i="18"/>
  <c r="J52" i="18" s="1"/>
  <c r="AO27" i="18"/>
  <c r="I52" i="18" s="1"/>
  <c r="AN27" i="18"/>
  <c r="H27" i="18" s="1"/>
  <c r="AM27" i="18"/>
  <c r="G52" i="18" s="1"/>
  <c r="BA26" i="18"/>
  <c r="AZ26" i="18"/>
  <c r="AY26" i="18"/>
  <c r="AX26" i="18"/>
  <c r="AW26" i="18"/>
  <c r="Q51" i="18" s="1"/>
  <c r="AV26" i="18"/>
  <c r="P51" i="18" s="1"/>
  <c r="AU26" i="18"/>
  <c r="O51" i="18" s="1"/>
  <c r="AT26" i="18"/>
  <c r="N51" i="18" s="1"/>
  <c r="AS26" i="18"/>
  <c r="M26" i="18" s="1"/>
  <c r="AR26" i="18"/>
  <c r="L51" i="18" s="1"/>
  <c r="AQ26" i="18"/>
  <c r="K51" i="18" s="1"/>
  <c r="AP26" i="18"/>
  <c r="J26" i="18" s="1"/>
  <c r="AO26" i="18"/>
  <c r="I51" i="18" s="1"/>
  <c r="AN26" i="18"/>
  <c r="H51" i="18" s="1"/>
  <c r="AM26" i="18"/>
  <c r="G51" i="18" s="1"/>
  <c r="L26" i="18"/>
  <c r="BA25" i="18"/>
  <c r="AZ25" i="18"/>
  <c r="AY25" i="18"/>
  <c r="AX25" i="18"/>
  <c r="AW25" i="18"/>
  <c r="Q50" i="18" s="1"/>
  <c r="AV25" i="18"/>
  <c r="P50" i="18" s="1"/>
  <c r="AU25" i="18"/>
  <c r="AT25" i="18"/>
  <c r="N50" i="18" s="1"/>
  <c r="AS25" i="18"/>
  <c r="M50" i="18" s="1"/>
  <c r="AR25" i="18"/>
  <c r="L50" i="18" s="1"/>
  <c r="AQ25" i="18"/>
  <c r="K25" i="18" s="1"/>
  <c r="AP25" i="18"/>
  <c r="J25" i="18" s="1"/>
  <c r="AO25" i="18"/>
  <c r="I50" i="18" s="1"/>
  <c r="AN25" i="18"/>
  <c r="H25" i="18" s="1"/>
  <c r="AM25" i="18"/>
  <c r="N25" i="18"/>
  <c r="M25" i="18"/>
  <c r="BA24" i="18"/>
  <c r="AZ24" i="18"/>
  <c r="AY24" i="18"/>
  <c r="AX24" i="18"/>
  <c r="AW24" i="18"/>
  <c r="Q49" i="18" s="1"/>
  <c r="AV24" i="18"/>
  <c r="P24" i="18" s="1"/>
  <c r="AU24" i="18"/>
  <c r="O24" i="18" s="1"/>
  <c r="AT24" i="18"/>
  <c r="N49" i="18" s="1"/>
  <c r="AS24" i="18"/>
  <c r="M49" i="18" s="1"/>
  <c r="AR24" i="18"/>
  <c r="AQ24" i="18"/>
  <c r="K49" i="18" s="1"/>
  <c r="AP24" i="18"/>
  <c r="J49" i="18" s="1"/>
  <c r="AO24" i="18"/>
  <c r="I49" i="18" s="1"/>
  <c r="AN24" i="18"/>
  <c r="H24" i="18" s="1"/>
  <c r="AM24" i="18"/>
  <c r="G24" i="18" s="1"/>
  <c r="N24" i="18"/>
  <c r="M24" i="18"/>
  <c r="BA23" i="18"/>
  <c r="AZ23" i="18"/>
  <c r="AY23" i="18"/>
  <c r="AX23" i="18"/>
  <c r="AW23" i="18"/>
  <c r="AV23" i="18"/>
  <c r="P48" i="18" s="1"/>
  <c r="AU23" i="18"/>
  <c r="O48" i="18" s="1"/>
  <c r="AT23" i="18"/>
  <c r="N48" i="18" s="1"/>
  <c r="AS23" i="18"/>
  <c r="M23" i="18" s="1"/>
  <c r="AR23" i="18"/>
  <c r="L23" i="18" s="1"/>
  <c r="AQ23" i="18"/>
  <c r="K48" i="18" s="1"/>
  <c r="AP23" i="18"/>
  <c r="J48" i="18" s="1"/>
  <c r="AO23" i="18"/>
  <c r="AN23" i="18"/>
  <c r="H48" i="18" s="1"/>
  <c r="AM23" i="18"/>
  <c r="G48" i="18" s="1"/>
  <c r="BA22" i="18"/>
  <c r="AZ22" i="18"/>
  <c r="AY22" i="18"/>
  <c r="AX22" i="18"/>
  <c r="AW22" i="18"/>
  <c r="Q22" i="18" s="1"/>
  <c r="AV22" i="18"/>
  <c r="P47" i="18" s="1"/>
  <c r="AU22" i="18"/>
  <c r="O47" i="18" s="1"/>
  <c r="AT22" i="18"/>
  <c r="AS22" i="18"/>
  <c r="M47" i="18" s="1"/>
  <c r="AR22" i="18"/>
  <c r="L47" i="18" s="1"/>
  <c r="AQ22" i="18"/>
  <c r="K47" i="18" s="1"/>
  <c r="AP22" i="18"/>
  <c r="J22" i="18" s="1"/>
  <c r="AO22" i="18"/>
  <c r="I22" i="18" s="1"/>
  <c r="AN22" i="18"/>
  <c r="H47" i="18" s="1"/>
  <c r="AM22" i="18"/>
  <c r="G47" i="18" s="1"/>
  <c r="BA21" i="18"/>
  <c r="AZ21" i="18"/>
  <c r="AY21" i="18"/>
  <c r="AX21" i="18"/>
  <c r="AW21" i="18"/>
  <c r="Q46" i="18" s="1"/>
  <c r="AV21" i="18"/>
  <c r="P46" i="18" s="1"/>
  <c r="AU21" i="18"/>
  <c r="O21" i="18" s="1"/>
  <c r="AT21" i="18"/>
  <c r="N46" i="18" s="1"/>
  <c r="AS21" i="18"/>
  <c r="M46" i="18" s="1"/>
  <c r="AR21" i="18"/>
  <c r="L46" i="18" s="1"/>
  <c r="AQ21" i="18"/>
  <c r="AP21" i="18"/>
  <c r="J46" i="18" s="1"/>
  <c r="AO21" i="18"/>
  <c r="I46" i="18" s="1"/>
  <c r="AN21" i="18"/>
  <c r="H21" i="18" s="1"/>
  <c r="AM21" i="18"/>
  <c r="G21" i="18" s="1"/>
  <c r="M21" i="18"/>
  <c r="BA20" i="18"/>
  <c r="AZ20" i="18"/>
  <c r="AY20" i="18"/>
  <c r="AX20" i="18"/>
  <c r="AW20" i="18"/>
  <c r="Q45" i="18" s="1"/>
  <c r="AV20" i="18"/>
  <c r="AU20" i="18"/>
  <c r="O45" i="18" s="1"/>
  <c r="AT20" i="18"/>
  <c r="N45" i="18" s="1"/>
  <c r="AS20" i="18"/>
  <c r="M45" i="18" s="1"/>
  <c r="AR20" i="18"/>
  <c r="L45" i="18" s="1"/>
  <c r="AQ20" i="18"/>
  <c r="K45" i="18" s="1"/>
  <c r="AP20" i="18"/>
  <c r="J45" i="18" s="1"/>
  <c r="AO20" i="18"/>
  <c r="I45" i="18" s="1"/>
  <c r="AN20" i="18"/>
  <c r="AM20" i="18"/>
  <c r="G45" i="18" s="1"/>
  <c r="N20" i="18"/>
  <c r="M20" i="18"/>
  <c r="BA19" i="18"/>
  <c r="AZ19" i="18"/>
  <c r="AY19" i="18"/>
  <c r="AX19" i="18"/>
  <c r="AW19" i="18"/>
  <c r="Q19" i="18" s="1"/>
  <c r="AV19" i="18"/>
  <c r="P19" i="18" s="1"/>
  <c r="AU19" i="18"/>
  <c r="O44" i="18" s="1"/>
  <c r="AT19" i="18"/>
  <c r="N44" i="18" s="1"/>
  <c r="AS19" i="18"/>
  <c r="AR19" i="18"/>
  <c r="L19" i="18" s="1"/>
  <c r="AQ19" i="18"/>
  <c r="K44" i="18" s="1"/>
  <c r="AP19" i="18"/>
  <c r="J44" i="18" s="1"/>
  <c r="AO19" i="18"/>
  <c r="I19" i="18" s="1"/>
  <c r="AN19" i="18"/>
  <c r="H19" i="18" s="1"/>
  <c r="AM19" i="18"/>
  <c r="G44" i="18" s="1"/>
  <c r="BA18" i="18"/>
  <c r="AZ18" i="18"/>
  <c r="AY18" i="18"/>
  <c r="AX18" i="18"/>
  <c r="AW18" i="18"/>
  <c r="Q18" i="18" s="1"/>
  <c r="AV18" i="18"/>
  <c r="P43" i="18" s="1"/>
  <c r="AU18" i="18"/>
  <c r="O43" i="18" s="1"/>
  <c r="AT18" i="18"/>
  <c r="AS18" i="18"/>
  <c r="M18" i="18" s="1"/>
  <c r="AR18" i="18"/>
  <c r="L43" i="18" s="1"/>
  <c r="AQ18" i="18"/>
  <c r="K43" i="18" s="1"/>
  <c r="AP18" i="18"/>
  <c r="J18" i="18" s="1"/>
  <c r="AO18" i="18"/>
  <c r="I18" i="18" s="1"/>
  <c r="AN18" i="18"/>
  <c r="H43" i="18" s="1"/>
  <c r="AM18" i="18"/>
  <c r="G43" i="18" s="1"/>
  <c r="BA17" i="18"/>
  <c r="AZ17" i="18"/>
  <c r="AY17" i="18"/>
  <c r="AX17" i="18"/>
  <c r="AW17" i="18"/>
  <c r="Q42" i="18" s="1"/>
  <c r="AV17" i="18"/>
  <c r="P42" i="18" s="1"/>
  <c r="AU17" i="18"/>
  <c r="AT17" i="18"/>
  <c r="AS17" i="18"/>
  <c r="M42" i="18" s="1"/>
  <c r="AR17" i="18"/>
  <c r="L42" i="18" s="1"/>
  <c r="AQ17" i="18"/>
  <c r="AP17" i="18"/>
  <c r="AO17" i="18"/>
  <c r="I42" i="18" s="1"/>
  <c r="AN17" i="18"/>
  <c r="H42" i="18" s="1"/>
  <c r="AM17" i="18"/>
  <c r="BA16" i="18"/>
  <c r="AZ16" i="18"/>
  <c r="AY16" i="18"/>
  <c r="AX16" i="18"/>
  <c r="AW16" i="18"/>
  <c r="Q41" i="18" s="1"/>
  <c r="AV16" i="18"/>
  <c r="AU16" i="18"/>
  <c r="AT16" i="18"/>
  <c r="N41" i="18" s="1"/>
  <c r="AS16" i="18"/>
  <c r="M41" i="18" s="1"/>
  <c r="AR16" i="18"/>
  <c r="AQ16" i="18"/>
  <c r="AP16" i="18"/>
  <c r="J41" i="18" s="1"/>
  <c r="AO16" i="18"/>
  <c r="I41" i="18" s="1"/>
  <c r="AN16" i="18"/>
  <c r="AM16" i="18"/>
  <c r="BA15" i="18"/>
  <c r="AZ15" i="18"/>
  <c r="AY15" i="18"/>
  <c r="AX15" i="18"/>
  <c r="AW15" i="18"/>
  <c r="AV15" i="18"/>
  <c r="P40" i="18" s="1"/>
  <c r="AU15" i="18"/>
  <c r="O40" i="18" s="1"/>
  <c r="AT15" i="18"/>
  <c r="N40" i="18" s="1"/>
  <c r="AS15" i="18"/>
  <c r="AR15" i="18"/>
  <c r="L15" i="18" s="1"/>
  <c r="AQ15" i="18"/>
  <c r="K40" i="18" s="1"/>
  <c r="AP15" i="18"/>
  <c r="J40" i="18" s="1"/>
  <c r="AO15" i="18"/>
  <c r="AN15" i="18"/>
  <c r="AM15" i="18"/>
  <c r="G40" i="18" s="1"/>
  <c r="BA14" i="18"/>
  <c r="AZ14" i="18"/>
  <c r="AY14" i="18"/>
  <c r="AX14" i="18"/>
  <c r="AW14" i="18"/>
  <c r="AV14" i="18"/>
  <c r="P39" i="18" s="1"/>
  <c r="AU14" i="18"/>
  <c r="O39" i="18" s="1"/>
  <c r="AT14" i="18"/>
  <c r="AS14" i="18"/>
  <c r="AR14" i="18"/>
  <c r="L39" i="18" s="1"/>
  <c r="AQ14" i="18"/>
  <c r="K39" i="18" s="1"/>
  <c r="AP14" i="18"/>
  <c r="J14" i="18" s="1"/>
  <c r="AO14" i="18"/>
  <c r="AN14" i="18"/>
  <c r="H39" i="18" s="1"/>
  <c r="AM14" i="18"/>
  <c r="G39" i="18" s="1"/>
  <c r="BA13" i="18"/>
  <c r="AZ13" i="18"/>
  <c r="AY13" i="18"/>
  <c r="AX13" i="18"/>
  <c r="AW13" i="18"/>
  <c r="Q38" i="18" s="1"/>
  <c r="AV13" i="18"/>
  <c r="P38" i="18" s="1"/>
  <c r="AU13" i="18"/>
  <c r="AT13" i="18"/>
  <c r="AS13" i="18"/>
  <c r="M38" i="18" s="1"/>
  <c r="AR13" i="18"/>
  <c r="L38" i="18" s="1"/>
  <c r="AQ13" i="18"/>
  <c r="AP13" i="18"/>
  <c r="J38" i="18" s="1"/>
  <c r="AO13" i="18"/>
  <c r="I38" i="18" s="1"/>
  <c r="AN13" i="18"/>
  <c r="H38" i="18" s="1"/>
  <c r="AM13" i="18"/>
  <c r="BA12" i="18"/>
  <c r="AZ12" i="18"/>
  <c r="AY12" i="18"/>
  <c r="AX12" i="18"/>
  <c r="AW12" i="18"/>
  <c r="Q37" i="18" s="1"/>
  <c r="AV12" i="18"/>
  <c r="AU12" i="18"/>
  <c r="O37" i="18" s="1"/>
  <c r="AT12" i="18"/>
  <c r="N37" i="18" s="1"/>
  <c r="AS12" i="18"/>
  <c r="M37" i="18" s="1"/>
  <c r="AR12" i="18"/>
  <c r="AQ12" i="18"/>
  <c r="AP12" i="18"/>
  <c r="J37" i="18" s="1"/>
  <c r="AO12" i="18"/>
  <c r="I37" i="18" s="1"/>
  <c r="AN12" i="18"/>
  <c r="AM12" i="18"/>
  <c r="G37" i="18" s="1"/>
  <c r="N12" i="18"/>
  <c r="BA11" i="18"/>
  <c r="AZ11" i="18"/>
  <c r="AY11" i="18"/>
  <c r="AX11" i="18"/>
  <c r="AW11" i="18"/>
  <c r="AV11" i="18"/>
  <c r="AU11" i="18"/>
  <c r="O36" i="18" s="1"/>
  <c r="AT11" i="18"/>
  <c r="N36" i="18" s="1"/>
  <c r="AS11" i="18"/>
  <c r="AR11" i="18"/>
  <c r="L36" i="18" s="1"/>
  <c r="AQ11" i="18"/>
  <c r="K36" i="18" s="1"/>
  <c r="AP11" i="18"/>
  <c r="J36" i="18" s="1"/>
  <c r="AO11" i="18"/>
  <c r="AN11" i="18"/>
  <c r="AM11" i="18"/>
  <c r="G36" i="18" s="1"/>
  <c r="BA10" i="18"/>
  <c r="AZ10" i="18"/>
  <c r="AY10" i="18"/>
  <c r="AX10" i="18"/>
  <c r="AW10" i="18"/>
  <c r="Q35" i="18" s="1"/>
  <c r="AV10" i="18"/>
  <c r="P35" i="18" s="1"/>
  <c r="AU10" i="18"/>
  <c r="O35" i="18" s="1"/>
  <c r="AT10" i="18"/>
  <c r="AS10" i="18"/>
  <c r="AR10" i="18"/>
  <c r="L35" i="18" s="1"/>
  <c r="AQ10" i="18"/>
  <c r="K35" i="18" s="1"/>
  <c r="AP10" i="18"/>
  <c r="AO10" i="18"/>
  <c r="I35" i="18" s="1"/>
  <c r="AN10" i="18"/>
  <c r="H35" i="18" s="1"/>
  <c r="AM10" i="18"/>
  <c r="G10" i="18" s="1"/>
  <c r="BA9" i="18"/>
  <c r="AZ9" i="18"/>
  <c r="AY9" i="18"/>
  <c r="AX9" i="18"/>
  <c r="AW9" i="18"/>
  <c r="Q34" i="18" s="1"/>
  <c r="AV9" i="18"/>
  <c r="P34" i="18" s="1"/>
  <c r="AU9" i="18"/>
  <c r="AT9" i="18"/>
  <c r="N34" i="18" s="1"/>
  <c r="AS9" i="18"/>
  <c r="M34" i="18" s="1"/>
  <c r="AR9" i="18"/>
  <c r="L34" i="18" s="1"/>
  <c r="AQ9" i="18"/>
  <c r="AP9" i="18"/>
  <c r="AO9" i="18"/>
  <c r="I34" i="18" s="1"/>
  <c r="AN9" i="18"/>
  <c r="H34" i="18" s="1"/>
  <c r="AM9" i="18"/>
  <c r="J26" i="20" l="1"/>
  <c r="Q17" i="20"/>
  <c r="K18" i="20"/>
  <c r="M20" i="20"/>
  <c r="M22" i="20"/>
  <c r="P51" i="19"/>
  <c r="M19" i="21"/>
  <c r="O9" i="21"/>
  <c r="M25" i="21"/>
  <c r="M23" i="21"/>
  <c r="M11" i="21"/>
  <c r="K24" i="21"/>
  <c r="K14" i="21"/>
  <c r="K27" i="21"/>
  <c r="M28" i="21"/>
  <c r="G11" i="21"/>
  <c r="M15" i="21"/>
  <c r="I22" i="21"/>
  <c r="K28" i="21"/>
  <c r="O26" i="21"/>
  <c r="M17" i="21"/>
  <c r="M13" i="21"/>
  <c r="G26" i="21"/>
  <c r="G27" i="21"/>
  <c r="H27" i="21"/>
  <c r="I16" i="21"/>
  <c r="Q16" i="21"/>
  <c r="M26" i="21"/>
  <c r="I27" i="21"/>
  <c r="K10" i="21"/>
  <c r="I11" i="21"/>
  <c r="G12" i="21"/>
  <c r="K22" i="21"/>
  <c r="G23" i="21"/>
  <c r="G28" i="21"/>
  <c r="Q10" i="21"/>
  <c r="I12" i="21"/>
  <c r="G18" i="21"/>
  <c r="G19" i="21"/>
  <c r="G20" i="21"/>
  <c r="Q22" i="21"/>
  <c r="I23" i="21"/>
  <c r="Q27" i="21"/>
  <c r="O11" i="21"/>
  <c r="K12" i="21"/>
  <c r="I18" i="21"/>
  <c r="I19" i="21"/>
  <c r="K23" i="21"/>
  <c r="G24" i="21"/>
  <c r="G25" i="21"/>
  <c r="Q18" i="21"/>
  <c r="I24" i="21"/>
  <c r="I25" i="21"/>
  <c r="O23" i="21"/>
  <c r="Q12" i="21"/>
  <c r="I13" i="21"/>
  <c r="G14" i="21"/>
  <c r="I20" i="21"/>
  <c r="Q24" i="21"/>
  <c r="O28" i="21"/>
  <c r="I14" i="21"/>
  <c r="O19" i="21"/>
  <c r="K20" i="21"/>
  <c r="G21" i="21"/>
  <c r="G22" i="21"/>
  <c r="Q28" i="21"/>
  <c r="O13" i="21"/>
  <c r="G15" i="21"/>
  <c r="G16" i="21"/>
  <c r="Q20" i="21"/>
  <c r="L25" i="21"/>
  <c r="M27" i="21"/>
  <c r="G10" i="21"/>
  <c r="Q14" i="21"/>
  <c r="P27" i="21"/>
  <c r="O15" i="21"/>
  <c r="K16" i="21"/>
  <c r="G17" i="21"/>
  <c r="O25" i="21"/>
  <c r="I26" i="21"/>
  <c r="I28" i="21"/>
  <c r="O17" i="21"/>
  <c r="K18" i="21"/>
  <c r="I9" i="21"/>
  <c r="K9" i="21"/>
  <c r="K11" i="21"/>
  <c r="K13" i="21"/>
  <c r="K15" i="21"/>
  <c r="K17" i="21"/>
  <c r="K19" i="21"/>
  <c r="K21" i="21"/>
  <c r="N40" i="21"/>
  <c r="M45" i="21"/>
  <c r="I17" i="21"/>
  <c r="I21" i="21"/>
  <c r="J52" i="21"/>
  <c r="I15" i="21"/>
  <c r="Q9" i="21"/>
  <c r="Q11" i="21"/>
  <c r="Q13" i="21"/>
  <c r="Q15" i="21"/>
  <c r="Q17" i="21"/>
  <c r="Q19" i="21"/>
  <c r="Q21" i="21"/>
  <c r="Q23" i="21"/>
  <c r="L42" i="21"/>
  <c r="N48" i="21"/>
  <c r="Q25" i="21"/>
  <c r="N28" i="21"/>
  <c r="M10" i="21"/>
  <c r="M12" i="21"/>
  <c r="M14" i="21"/>
  <c r="M16" i="21"/>
  <c r="M18" i="21"/>
  <c r="M22" i="21"/>
  <c r="M24" i="21"/>
  <c r="J26" i="21"/>
  <c r="O43" i="21"/>
  <c r="O10" i="21"/>
  <c r="O12" i="21"/>
  <c r="O14" i="21"/>
  <c r="O16" i="21"/>
  <c r="O20" i="21"/>
  <c r="O22" i="21"/>
  <c r="O24" i="21"/>
  <c r="K26" i="21"/>
  <c r="O27" i="21"/>
  <c r="J44" i="21"/>
  <c r="J27" i="18"/>
  <c r="Q17" i="18"/>
  <c r="Q28" i="18"/>
  <c r="H10" i="18"/>
  <c r="I17" i="18"/>
  <c r="L21" i="18"/>
  <c r="M16" i="18"/>
  <c r="O14" i="18"/>
  <c r="P18" i="18"/>
  <c r="K11" i="18"/>
  <c r="M22" i="18"/>
  <c r="J23" i="18"/>
  <c r="I28" i="18"/>
  <c r="I13" i="18"/>
  <c r="N23" i="18"/>
  <c r="K27" i="18"/>
  <c r="P13" i="18"/>
  <c r="O23" i="18"/>
  <c r="N27" i="18"/>
  <c r="Q13" i="18"/>
  <c r="H14" i="18"/>
  <c r="H17" i="18"/>
  <c r="G28" i="18"/>
  <c r="K23" i="18"/>
  <c r="G22" i="18"/>
  <c r="P17" i="18"/>
  <c r="K22" i="18"/>
  <c r="K26" i="18"/>
  <c r="J28" i="18"/>
  <c r="P9" i="18"/>
  <c r="M12" i="18"/>
  <c r="P10" i="18"/>
  <c r="J11" i="18"/>
  <c r="K19" i="18"/>
  <c r="O22" i="18"/>
  <c r="I27" i="18"/>
  <c r="O28" i="18"/>
  <c r="N9" i="18"/>
  <c r="N26" i="18"/>
  <c r="L10" i="18"/>
  <c r="G14" i="18"/>
  <c r="J20" i="18"/>
  <c r="L22" i="18"/>
  <c r="K24" i="18"/>
  <c r="N16" i="18"/>
  <c r="G18" i="18"/>
  <c r="L11" i="18"/>
  <c r="P14" i="18"/>
  <c r="H18" i="18"/>
  <c r="J21" i="18"/>
  <c r="G23" i="18"/>
  <c r="Q27" i="18"/>
  <c r="L9" i="18"/>
  <c r="K15" i="18"/>
  <c r="O18" i="18"/>
  <c r="P25" i="18"/>
  <c r="M9" i="18"/>
  <c r="H13" i="18"/>
  <c r="I16" i="18"/>
  <c r="G35" i="18"/>
  <c r="O10" i="18"/>
  <c r="J12" i="18"/>
  <c r="M13" i="18"/>
  <c r="M17" i="18"/>
  <c r="I20" i="18"/>
  <c r="L48" i="18"/>
  <c r="G15" i="18"/>
  <c r="G19" i="18"/>
  <c r="L44" i="18"/>
  <c r="O12" i="18"/>
  <c r="J15" i="18"/>
  <c r="J19" i="18"/>
  <c r="P21" i="18"/>
  <c r="Q24" i="18"/>
  <c r="Q25" i="18"/>
  <c r="O26" i="18"/>
  <c r="L27" i="18"/>
  <c r="K28" i="18"/>
  <c r="H50" i="18"/>
  <c r="J16" i="18"/>
  <c r="Q9" i="18"/>
  <c r="Q16" i="18"/>
  <c r="Q20" i="18"/>
  <c r="Q21" i="18"/>
  <c r="P22" i="18"/>
  <c r="P23" i="18"/>
  <c r="P26" i="18"/>
  <c r="L28" i="18"/>
  <c r="H46" i="18"/>
  <c r="N11" i="18"/>
  <c r="K14" i="18"/>
  <c r="N15" i="18"/>
  <c r="K18" i="18"/>
  <c r="N19" i="18"/>
  <c r="G26" i="18"/>
  <c r="Q26" i="18"/>
  <c r="O27" i="18"/>
  <c r="M28" i="18"/>
  <c r="L40" i="18"/>
  <c r="G11" i="18"/>
  <c r="O11" i="18"/>
  <c r="L14" i="18"/>
  <c r="O15" i="18"/>
  <c r="L18" i="18"/>
  <c r="O19" i="18"/>
  <c r="I24" i="18"/>
  <c r="I25" i="18"/>
  <c r="H26" i="18"/>
  <c r="J47" i="18"/>
  <c r="I9" i="18"/>
  <c r="L13" i="18"/>
  <c r="L17" i="18"/>
  <c r="I21" i="18"/>
  <c r="H22" i="18"/>
  <c r="H23" i="18"/>
  <c r="J24" i="18"/>
  <c r="L25" i="18"/>
  <c r="I26" i="18"/>
  <c r="G27" i="18"/>
  <c r="I22" i="20"/>
  <c r="K22" i="20"/>
  <c r="I9" i="20"/>
  <c r="I10" i="20"/>
  <c r="K11" i="20"/>
  <c r="Q22" i="20"/>
  <c r="I23" i="20"/>
  <c r="K23" i="20"/>
  <c r="K25" i="20"/>
  <c r="M21" i="20"/>
  <c r="O13" i="20"/>
  <c r="I16" i="20"/>
  <c r="I17" i="20"/>
  <c r="Q9" i="20"/>
  <c r="Q16" i="20"/>
  <c r="O21" i="20"/>
  <c r="I25" i="20"/>
  <c r="Q28" i="20"/>
  <c r="O10" i="20"/>
  <c r="I18" i="20"/>
  <c r="O25" i="20"/>
  <c r="Q18" i="20"/>
  <c r="Q25" i="20"/>
  <c r="L23" i="20"/>
  <c r="G13" i="20"/>
  <c r="G19" i="20"/>
  <c r="G20" i="20"/>
  <c r="G14" i="20"/>
  <c r="M14" i="20"/>
  <c r="G21" i="20"/>
  <c r="M28" i="20"/>
  <c r="K10" i="20"/>
  <c r="Q12" i="20"/>
  <c r="G15" i="20"/>
  <c r="G17" i="20"/>
  <c r="K19" i="20"/>
  <c r="M24" i="20"/>
  <c r="G27" i="20"/>
  <c r="N37" i="20"/>
  <c r="G11" i="20"/>
  <c r="I13" i="20"/>
  <c r="O15" i="20"/>
  <c r="M23" i="20"/>
  <c r="G25" i="20"/>
  <c r="I27" i="20"/>
  <c r="H34" i="20"/>
  <c r="M51" i="20"/>
  <c r="G9" i="20"/>
  <c r="M13" i="20"/>
  <c r="G16" i="20"/>
  <c r="G18" i="20"/>
  <c r="I20" i="20"/>
  <c r="O23" i="20"/>
  <c r="M27" i="20"/>
  <c r="G53" i="20"/>
  <c r="O27" i="20"/>
  <c r="K24" i="20"/>
  <c r="M16" i="20"/>
  <c r="G10" i="20"/>
  <c r="I12" i="20"/>
  <c r="K14" i="20"/>
  <c r="O16" i="20"/>
  <c r="I21" i="20"/>
  <c r="G23" i="20"/>
  <c r="G24" i="20"/>
  <c r="G12" i="20"/>
  <c r="K13" i="20"/>
  <c r="K21" i="20"/>
  <c r="I24" i="20"/>
  <c r="H25" i="20"/>
  <c r="G26" i="20"/>
  <c r="P34" i="20"/>
  <c r="J35" i="20"/>
  <c r="L42" i="20"/>
  <c r="P46" i="20"/>
  <c r="H46" i="20"/>
  <c r="I11" i="20"/>
  <c r="K12" i="20"/>
  <c r="O14" i="20"/>
  <c r="Q15" i="20"/>
  <c r="I19" i="20"/>
  <c r="K20" i="20"/>
  <c r="I26" i="20"/>
  <c r="L36" i="20"/>
  <c r="N52" i="20"/>
  <c r="Q14" i="20"/>
  <c r="O22" i="20"/>
  <c r="H38" i="20"/>
  <c r="M43" i="20"/>
  <c r="O12" i="20"/>
  <c r="Q13" i="20"/>
  <c r="M19" i="20"/>
  <c r="O20" i="20"/>
  <c r="Q21" i="20"/>
  <c r="N24" i="20"/>
  <c r="M25" i="20"/>
  <c r="K26" i="20"/>
  <c r="K27" i="20"/>
  <c r="I28" i="20"/>
  <c r="P38" i="20"/>
  <c r="K9" i="20"/>
  <c r="M10" i="20"/>
  <c r="O11" i="20"/>
  <c r="K17" i="20"/>
  <c r="O19" i="20"/>
  <c r="Q20" i="20"/>
  <c r="Q23" i="20"/>
  <c r="O24" i="20"/>
  <c r="L27" i="20"/>
  <c r="K28" i="20"/>
  <c r="I39" i="20"/>
  <c r="N44" i="20"/>
  <c r="M9" i="20"/>
  <c r="Q11" i="20"/>
  <c r="I15" i="20"/>
  <c r="K16" i="20"/>
  <c r="M17" i="20"/>
  <c r="O18" i="20"/>
  <c r="Q19" i="20"/>
  <c r="G22" i="20"/>
  <c r="Q24" i="20"/>
  <c r="P25" i="20"/>
  <c r="O26" i="20"/>
  <c r="L50" i="20"/>
  <c r="O9" i="20"/>
  <c r="Q10" i="20"/>
  <c r="K15" i="20"/>
  <c r="O17" i="20"/>
  <c r="N28" i="20"/>
  <c r="M24" i="19"/>
  <c r="M28" i="19"/>
  <c r="Q28" i="19"/>
  <c r="M19" i="19"/>
  <c r="M20" i="19"/>
  <c r="M21" i="19"/>
  <c r="O9" i="19"/>
  <c r="K22" i="19"/>
  <c r="J26" i="19"/>
  <c r="K26" i="19"/>
  <c r="P28" i="19"/>
  <c r="M9" i="19"/>
  <c r="I10" i="19"/>
  <c r="M11" i="19"/>
  <c r="K10" i="19"/>
  <c r="K16" i="19"/>
  <c r="Q17" i="19"/>
  <c r="G18" i="19"/>
  <c r="Q10" i="19"/>
  <c r="G12" i="19"/>
  <c r="K18" i="19"/>
  <c r="O12" i="19"/>
  <c r="Q18" i="19"/>
  <c r="O26" i="19"/>
  <c r="I9" i="19"/>
  <c r="O18" i="19"/>
  <c r="I27" i="19"/>
  <c r="L27" i="19"/>
  <c r="M12" i="19"/>
  <c r="I22" i="19"/>
  <c r="Q23" i="19"/>
  <c r="Q27" i="19"/>
  <c r="M13" i="19"/>
  <c r="K14" i="19"/>
  <c r="G28" i="19"/>
  <c r="Q9" i="19"/>
  <c r="G10" i="19"/>
  <c r="K15" i="19"/>
  <c r="O10" i="19"/>
  <c r="I14" i="19"/>
  <c r="I17" i="19"/>
  <c r="G20" i="19"/>
  <c r="I23" i="19"/>
  <c r="I26" i="19"/>
  <c r="O14" i="19"/>
  <c r="O20" i="19"/>
  <c r="K24" i="19"/>
  <c r="M17" i="19"/>
  <c r="I15" i="19"/>
  <c r="I18" i="19"/>
  <c r="G22" i="19"/>
  <c r="G25" i="19"/>
  <c r="Q26" i="19"/>
  <c r="Q39" i="19"/>
  <c r="Q15" i="19"/>
  <c r="J25" i="19"/>
  <c r="I28" i="19"/>
  <c r="L50" i="19"/>
  <c r="O25" i="19"/>
  <c r="G14" i="19"/>
  <c r="O22" i="19"/>
  <c r="K27" i="19"/>
  <c r="O28" i="19"/>
  <c r="K11" i="19"/>
  <c r="G16" i="19"/>
  <c r="O17" i="19"/>
  <c r="K19" i="19"/>
  <c r="G24" i="19"/>
  <c r="M25" i="19"/>
  <c r="L26" i="19"/>
  <c r="M27" i="19"/>
  <c r="K28" i="19"/>
  <c r="G13" i="19"/>
  <c r="G21" i="19"/>
  <c r="H46" i="19"/>
  <c r="M51" i="19"/>
  <c r="I19" i="19"/>
  <c r="Q11" i="19"/>
  <c r="I13" i="19"/>
  <c r="M16" i="19"/>
  <c r="Q19" i="19"/>
  <c r="I21" i="19"/>
  <c r="Q22" i="19"/>
  <c r="Q25" i="19"/>
  <c r="N28" i="19"/>
  <c r="L42" i="19"/>
  <c r="P46" i="19"/>
  <c r="O16" i="19"/>
  <c r="O24" i="19"/>
  <c r="O13" i="19"/>
  <c r="O21" i="19"/>
  <c r="K23" i="19"/>
  <c r="G26" i="19"/>
  <c r="P34" i="19"/>
  <c r="J35" i="19"/>
  <c r="H38" i="19"/>
  <c r="M43" i="19"/>
  <c r="G9" i="19"/>
  <c r="K12" i="19"/>
  <c r="Q13" i="19"/>
  <c r="M15" i="19"/>
  <c r="G17" i="19"/>
  <c r="K20" i="19"/>
  <c r="Q21" i="19"/>
  <c r="M23" i="19"/>
  <c r="L36" i="19"/>
  <c r="P38" i="19"/>
  <c r="I11" i="19"/>
  <c r="I25" i="19"/>
  <c r="H28" i="19"/>
  <c r="N44" i="19"/>
  <c r="L36" i="21"/>
  <c r="J37" i="21"/>
  <c r="P38" i="21"/>
  <c r="L9" i="21"/>
  <c r="J10" i="21"/>
  <c r="H11" i="21"/>
  <c r="P11" i="21"/>
  <c r="N12" i="21"/>
  <c r="L13" i="21"/>
  <c r="J14" i="21"/>
  <c r="H15" i="21"/>
  <c r="P15" i="21"/>
  <c r="N16" i="21"/>
  <c r="J18" i="21"/>
  <c r="H19" i="21"/>
  <c r="P19" i="21"/>
  <c r="N20" i="21"/>
  <c r="L21" i="21"/>
  <c r="J22" i="21"/>
  <c r="H23" i="21"/>
  <c r="P23" i="21"/>
  <c r="N24" i="21"/>
  <c r="H41" i="21"/>
  <c r="P41" i="21"/>
  <c r="N43" i="21"/>
  <c r="L45" i="21"/>
  <c r="H49" i="21"/>
  <c r="P49" i="21"/>
  <c r="N51" i="21"/>
  <c r="H46" i="21"/>
  <c r="P46" i="21"/>
  <c r="N9" i="21"/>
  <c r="L10" i="21"/>
  <c r="J11" i="21"/>
  <c r="H12" i="21"/>
  <c r="P12" i="21"/>
  <c r="N13" i="21"/>
  <c r="L14" i="21"/>
  <c r="J15" i="21"/>
  <c r="N17" i="21"/>
  <c r="L18" i="21"/>
  <c r="H20" i="21"/>
  <c r="P20" i="21"/>
  <c r="N21" i="21"/>
  <c r="L22" i="21"/>
  <c r="J23" i="21"/>
  <c r="N25" i="21"/>
  <c r="L26" i="21"/>
  <c r="H28" i="21"/>
  <c r="P28" i="21"/>
  <c r="J41" i="21"/>
  <c r="H43" i="21"/>
  <c r="P43" i="21"/>
  <c r="J49" i="21"/>
  <c r="H51" i="21"/>
  <c r="P51" i="21"/>
  <c r="J34" i="21"/>
  <c r="H35" i="21"/>
  <c r="P35" i="21"/>
  <c r="N36" i="21"/>
  <c r="L37" i="21"/>
  <c r="J38" i="21"/>
  <c r="L44" i="21"/>
  <c r="J46" i="21"/>
  <c r="L52" i="21"/>
  <c r="H9" i="21"/>
  <c r="P9" i="21"/>
  <c r="N10" i="21"/>
  <c r="H13" i="21"/>
  <c r="N14" i="21"/>
  <c r="L15" i="21"/>
  <c r="H17" i="21"/>
  <c r="P17" i="21"/>
  <c r="J20" i="21"/>
  <c r="N22" i="21"/>
  <c r="L23" i="21"/>
  <c r="H25" i="21"/>
  <c r="P25" i="21"/>
  <c r="J28" i="21"/>
  <c r="L41" i="21"/>
  <c r="L49" i="21"/>
  <c r="N44" i="21"/>
  <c r="N52" i="21"/>
  <c r="H14" i="21"/>
  <c r="P14" i="21"/>
  <c r="J17" i="21"/>
  <c r="H22" i="21"/>
  <c r="P22" i="21"/>
  <c r="J25" i="21"/>
  <c r="L9" i="20"/>
  <c r="N10" i="20"/>
  <c r="H11" i="20"/>
  <c r="P11" i="20"/>
  <c r="J12" i="20"/>
  <c r="L13" i="20"/>
  <c r="N14" i="20"/>
  <c r="H15" i="20"/>
  <c r="P15" i="20"/>
  <c r="J16" i="20"/>
  <c r="N18" i="20"/>
  <c r="H19" i="20"/>
  <c r="P19" i="20"/>
  <c r="J20" i="20"/>
  <c r="L21" i="20"/>
  <c r="N22" i="20"/>
  <c r="H23" i="20"/>
  <c r="P23" i="20"/>
  <c r="J24" i="20"/>
  <c r="N26" i="20"/>
  <c r="H27" i="20"/>
  <c r="P27" i="20"/>
  <c r="J28" i="20"/>
  <c r="H39" i="20"/>
  <c r="P39" i="20"/>
  <c r="L43" i="20"/>
  <c r="N45" i="20"/>
  <c r="H47" i="20"/>
  <c r="P47" i="20"/>
  <c r="L51" i="20"/>
  <c r="J40" i="20"/>
  <c r="J48" i="20"/>
  <c r="N9" i="20"/>
  <c r="H10" i="20"/>
  <c r="P10" i="20"/>
  <c r="J11" i="20"/>
  <c r="L12" i="20"/>
  <c r="N13" i="20"/>
  <c r="L16" i="20"/>
  <c r="N17" i="20"/>
  <c r="H18" i="20"/>
  <c r="P18" i="20"/>
  <c r="J19" i="20"/>
  <c r="L20" i="20"/>
  <c r="N21" i="20"/>
  <c r="L24" i="20"/>
  <c r="N25" i="20"/>
  <c r="H26" i="20"/>
  <c r="P26" i="20"/>
  <c r="J27" i="20"/>
  <c r="L28" i="20"/>
  <c r="J39" i="20"/>
  <c r="H45" i="20"/>
  <c r="P45" i="20"/>
  <c r="H53" i="20"/>
  <c r="P53" i="20"/>
  <c r="J34" i="20"/>
  <c r="L35" i="20"/>
  <c r="N36" i="20"/>
  <c r="H37" i="20"/>
  <c r="P37" i="20"/>
  <c r="J38" i="20"/>
  <c r="L40" i="20"/>
  <c r="J46" i="20"/>
  <c r="N16" i="20"/>
  <c r="H17" i="20"/>
  <c r="P17" i="20"/>
  <c r="J18" i="20"/>
  <c r="L19" i="20"/>
  <c r="L39" i="20"/>
  <c r="L47" i="20"/>
  <c r="N40" i="20"/>
  <c r="N48" i="20"/>
  <c r="H16" i="20"/>
  <c r="P16" i="20"/>
  <c r="J17" i="20"/>
  <c r="H24" i="20"/>
  <c r="P24" i="20"/>
  <c r="J25" i="20"/>
  <c r="J9" i="19"/>
  <c r="J34" i="19"/>
  <c r="N38" i="19"/>
  <c r="N13" i="19"/>
  <c r="N46" i="19"/>
  <c r="N21" i="19"/>
  <c r="P14" i="19"/>
  <c r="P39" i="19"/>
  <c r="L37" i="19"/>
  <c r="L12" i="19"/>
  <c r="L45" i="19"/>
  <c r="L20" i="19"/>
  <c r="H51" i="19"/>
  <c r="H26" i="19"/>
  <c r="N37" i="19"/>
  <c r="H14" i="19"/>
  <c r="H39" i="19"/>
  <c r="J36" i="19"/>
  <c r="J11" i="19"/>
  <c r="J44" i="19"/>
  <c r="J19" i="19"/>
  <c r="H35" i="19"/>
  <c r="H10" i="19"/>
  <c r="P35" i="19"/>
  <c r="P10" i="19"/>
  <c r="H43" i="19"/>
  <c r="H18" i="19"/>
  <c r="P43" i="19"/>
  <c r="P18" i="19"/>
  <c r="J52" i="19"/>
  <c r="J27" i="19"/>
  <c r="H22" i="19"/>
  <c r="H47" i="19"/>
  <c r="P22" i="19"/>
  <c r="P47" i="19"/>
  <c r="L53" i="19"/>
  <c r="L28" i="19"/>
  <c r="N34" i="19"/>
  <c r="N9" i="19"/>
  <c r="N42" i="19"/>
  <c r="N17" i="19"/>
  <c r="J48" i="19"/>
  <c r="H12" i="19"/>
  <c r="H37" i="19"/>
  <c r="L41" i="19"/>
  <c r="L16" i="19"/>
  <c r="L49" i="19"/>
  <c r="L24" i="19"/>
  <c r="J40" i="19"/>
  <c r="L10" i="19"/>
  <c r="L35" i="19"/>
  <c r="N11" i="19"/>
  <c r="N36" i="19"/>
  <c r="N50" i="19"/>
  <c r="N25" i="19"/>
  <c r="H34" i="19"/>
  <c r="L9" i="19"/>
  <c r="N10" i="19"/>
  <c r="H11" i="19"/>
  <c r="P11" i="19"/>
  <c r="J12" i="19"/>
  <c r="L13" i="19"/>
  <c r="N14" i="19"/>
  <c r="H15" i="19"/>
  <c r="P15" i="19"/>
  <c r="J16" i="19"/>
  <c r="N18" i="19"/>
  <c r="H19" i="19"/>
  <c r="P19" i="19"/>
  <c r="J20" i="19"/>
  <c r="L21" i="19"/>
  <c r="N22" i="19"/>
  <c r="H23" i="19"/>
  <c r="P23" i="19"/>
  <c r="J24" i="19"/>
  <c r="N26" i="19"/>
  <c r="H27" i="19"/>
  <c r="P27" i="19"/>
  <c r="J28" i="19"/>
  <c r="K42" i="19"/>
  <c r="L43" i="19"/>
  <c r="N45" i="19"/>
  <c r="K50" i="19"/>
  <c r="J39" i="19"/>
  <c r="G44" i="19"/>
  <c r="O44" i="19"/>
  <c r="H45" i="19"/>
  <c r="P45" i="19"/>
  <c r="J47" i="19"/>
  <c r="G52" i="19"/>
  <c r="O52" i="19"/>
  <c r="P37" i="19"/>
  <c r="J38" i="19"/>
  <c r="L40" i="19"/>
  <c r="I45" i="19"/>
  <c r="Q45" i="19"/>
  <c r="J46" i="19"/>
  <c r="L48" i="19"/>
  <c r="N16" i="19"/>
  <c r="H17" i="19"/>
  <c r="P17" i="19"/>
  <c r="J18" i="19"/>
  <c r="L19" i="19"/>
  <c r="N24" i="19"/>
  <c r="H25" i="19"/>
  <c r="P25" i="19"/>
  <c r="K34" i="19"/>
  <c r="M35" i="19"/>
  <c r="G36" i="19"/>
  <c r="O36" i="19"/>
  <c r="I37" i="19"/>
  <c r="Q37" i="19"/>
  <c r="K38" i="19"/>
  <c r="L39" i="19"/>
  <c r="K46" i="19"/>
  <c r="L47" i="19"/>
  <c r="M39" i="19"/>
  <c r="N40" i="19"/>
  <c r="M47" i="19"/>
  <c r="N48" i="19"/>
  <c r="H16" i="19"/>
  <c r="P16" i="19"/>
  <c r="J17" i="19"/>
  <c r="H24" i="19"/>
  <c r="P24" i="19"/>
  <c r="G40" i="19"/>
  <c r="O40" i="19"/>
  <c r="G48" i="19"/>
  <c r="O48" i="19"/>
  <c r="I16" i="19"/>
  <c r="Q16" i="19"/>
  <c r="I24" i="19"/>
  <c r="Q24" i="19"/>
  <c r="K9" i="18"/>
  <c r="K34" i="18"/>
  <c r="J35" i="18"/>
  <c r="J10" i="18"/>
  <c r="M15" i="18"/>
  <c r="M40" i="18"/>
  <c r="H16" i="18"/>
  <c r="H41" i="18"/>
  <c r="P16" i="18"/>
  <c r="P41" i="18"/>
  <c r="J17" i="18"/>
  <c r="J42" i="18"/>
  <c r="M19" i="18"/>
  <c r="M44" i="18"/>
  <c r="M27" i="18"/>
  <c r="M52" i="18"/>
  <c r="K17" i="18"/>
  <c r="K42" i="18"/>
  <c r="P45" i="18"/>
  <c r="P20" i="18"/>
  <c r="Q10" i="18"/>
  <c r="Q12" i="18"/>
  <c r="L12" i="18"/>
  <c r="L37" i="18"/>
  <c r="M39" i="18"/>
  <c r="M14" i="18"/>
  <c r="I48" i="18"/>
  <c r="I23" i="18"/>
  <c r="Q48" i="18"/>
  <c r="Q23" i="18"/>
  <c r="H45" i="18"/>
  <c r="H20" i="18"/>
  <c r="M35" i="18"/>
  <c r="M10" i="18"/>
  <c r="M36" i="18"/>
  <c r="M11" i="18"/>
  <c r="N39" i="18"/>
  <c r="N14" i="18"/>
  <c r="H40" i="18"/>
  <c r="H15" i="18"/>
  <c r="P15" i="18"/>
  <c r="K41" i="18"/>
  <c r="K16" i="18"/>
  <c r="N18" i="18"/>
  <c r="N43" i="18"/>
  <c r="J51" i="18"/>
  <c r="H9" i="18"/>
  <c r="G34" i="18"/>
  <c r="G9" i="18"/>
  <c r="O34" i="18"/>
  <c r="O9" i="18"/>
  <c r="N10" i="18"/>
  <c r="N35" i="18"/>
  <c r="G12" i="18"/>
  <c r="N38" i="18"/>
  <c r="N13" i="18"/>
  <c r="I40" i="18"/>
  <c r="I15" i="18"/>
  <c r="Q40" i="18"/>
  <c r="Q15" i="18"/>
  <c r="L41" i="18"/>
  <c r="L16" i="18"/>
  <c r="N42" i="18"/>
  <c r="N17" i="18"/>
  <c r="K46" i="18"/>
  <c r="K21" i="18"/>
  <c r="L49" i="18"/>
  <c r="L24" i="18"/>
  <c r="K37" i="18"/>
  <c r="K12" i="18"/>
  <c r="I10" i="18"/>
  <c r="I12" i="18"/>
  <c r="G13" i="18"/>
  <c r="G38" i="18"/>
  <c r="O13" i="18"/>
  <c r="O38" i="18"/>
  <c r="G17" i="18"/>
  <c r="G42" i="18"/>
  <c r="O17" i="18"/>
  <c r="O42" i="18"/>
  <c r="J43" i="18"/>
  <c r="K38" i="18"/>
  <c r="K13" i="18"/>
  <c r="K10" i="18"/>
  <c r="H36" i="18"/>
  <c r="H11" i="18"/>
  <c r="P36" i="18"/>
  <c r="P11" i="18"/>
  <c r="H37" i="18"/>
  <c r="H12" i="18"/>
  <c r="P37" i="18"/>
  <c r="P12" i="18"/>
  <c r="J13" i="18"/>
  <c r="I14" i="18"/>
  <c r="I39" i="18"/>
  <c r="Q14" i="18"/>
  <c r="Q39" i="18"/>
  <c r="H53" i="18"/>
  <c r="H28" i="18"/>
  <c r="P53" i="18"/>
  <c r="P28" i="18"/>
  <c r="J39" i="18"/>
  <c r="J34" i="18"/>
  <c r="J9" i="18"/>
  <c r="I11" i="18"/>
  <c r="I36" i="18"/>
  <c r="Q11" i="18"/>
  <c r="Q36" i="18"/>
  <c r="G16" i="18"/>
  <c r="G41" i="18"/>
  <c r="O16" i="18"/>
  <c r="O41" i="18"/>
  <c r="N47" i="18"/>
  <c r="N22" i="18"/>
  <c r="G25" i="18"/>
  <c r="G50" i="18"/>
  <c r="O25" i="18"/>
  <c r="O50" i="18"/>
  <c r="I43" i="18"/>
  <c r="Q43" i="18"/>
  <c r="G46" i="18"/>
  <c r="O46" i="18"/>
  <c r="I47" i="18"/>
  <c r="Q47" i="18"/>
  <c r="G20" i="18"/>
  <c r="O20" i="18"/>
  <c r="M48" i="18"/>
  <c r="G49" i="18"/>
  <c r="O49" i="18"/>
  <c r="H49" i="18"/>
  <c r="P49" i="18"/>
  <c r="J50" i="18"/>
  <c r="M43" i="18"/>
  <c r="K50" i="18"/>
  <c r="M51" i="18"/>
  <c r="H44" i="18"/>
  <c r="P44" i="18"/>
  <c r="H52" i="18"/>
  <c r="P52" i="18"/>
  <c r="K20" i="18"/>
  <c r="N21" i="18"/>
  <c r="I44" i="18"/>
  <c r="Q44" i="18"/>
  <c r="L20" i="18"/>
  <c r="A33" i="13" l="1"/>
  <c r="A6" i="13"/>
  <c r="A6" i="12"/>
  <c r="A6" i="11"/>
</calcChain>
</file>

<file path=xl/sharedStrings.xml><?xml version="1.0" encoding="utf-8"?>
<sst xmlns="http://schemas.openxmlformats.org/spreadsheetml/2006/main" count="3618" uniqueCount="719">
  <si>
    <t>Plot name: Banryu-2, Banryu</t>
    <phoneticPr fontId="7"/>
  </si>
  <si>
    <t>Surveyor: Ryoji Yanai</t>
    <phoneticPr fontId="7"/>
  </si>
  <si>
    <t>Individual No.</t>
  </si>
  <si>
    <t>Direction (E, W, S, or N)</t>
  </si>
  <si>
    <t>N</t>
  </si>
  <si>
    <t>E</t>
  </si>
  <si>
    <t>S</t>
  </si>
  <si>
    <t>W</t>
  </si>
  <si>
    <t>Plant Name</t>
  </si>
  <si>
    <t>Castanopsis cuspidata
  var. sieboldii</t>
  </si>
  <si>
    <t>Machilus Thunbergii</t>
  </si>
  <si>
    <t>Symplocos lucida</t>
  </si>
  <si>
    <t>Styrax japonica</t>
  </si>
  <si>
    <t>Clethra barbinervis</t>
  </si>
  <si>
    <t>Quercus serrata</t>
  </si>
  <si>
    <t>Acanthopanax sciadophylloides</t>
  </si>
  <si>
    <t>Ilex integra</t>
  </si>
  <si>
    <t>Relative height</t>
  </si>
  <si>
    <t>＋</t>
  </si>
  <si>
    <t>Tree height (m)</t>
  </si>
  <si>
    <t>DBH (cm)</t>
  </si>
  <si>
    <t>Vitality of tree</t>
  </si>
  <si>
    <t>Form of tree</t>
  </si>
  <si>
    <t>Branch growth</t>
  </si>
  <si>
    <t>Dieback of stem</t>
  </si>
  <si>
    <t>Defoliation of crown</t>
  </si>
  <si>
    <t>Deformation of leaves</t>
  </si>
  <si>
    <t>Discoloration of leaves</t>
  </si>
  <si>
    <t>Injury of leaves</t>
  </si>
  <si>
    <t>Damage class</t>
    <phoneticPr fontId="7"/>
  </si>
  <si>
    <t>Plot name: Iwamirinku-FP, Banryu</t>
    <phoneticPr fontId="7"/>
  </si>
  <si>
    <t>Date: 6 October 2016</t>
    <phoneticPr fontId="7"/>
  </si>
  <si>
    <t>Individual No.</t>
    <phoneticPr fontId="7"/>
  </si>
  <si>
    <t>Direction</t>
    <phoneticPr fontId="7"/>
  </si>
  <si>
    <t>Ilex micrococca</t>
  </si>
  <si>
    <t xml:space="preserve"> Castanea crenata  </t>
  </si>
  <si>
    <t>Relative height</t>
    <phoneticPr fontId="7"/>
  </si>
  <si>
    <t>Tree height (m)</t>
    <phoneticPr fontId="7"/>
  </si>
  <si>
    <t>DBH (cm)</t>
    <phoneticPr fontId="7"/>
  </si>
  <si>
    <t>Vitality of tree</t>
    <phoneticPr fontId="7"/>
  </si>
  <si>
    <t>Form of tree</t>
    <phoneticPr fontId="7"/>
  </si>
  <si>
    <t>Branch growth</t>
    <phoneticPr fontId="7"/>
  </si>
  <si>
    <t>Dieback of stem</t>
    <phoneticPr fontId="7"/>
  </si>
  <si>
    <t>Defoliation of crown</t>
    <phoneticPr fontId="7"/>
  </si>
  <si>
    <t>Deformation of leaves</t>
    <phoneticPr fontId="7"/>
  </si>
  <si>
    <t>Size of leaves</t>
    <phoneticPr fontId="7"/>
  </si>
  <si>
    <t>Discoloration of leaves</t>
    <phoneticPr fontId="7"/>
  </si>
  <si>
    <t>Injury of leaves</t>
    <phoneticPr fontId="7"/>
  </si>
  <si>
    <t>Damage class</t>
    <phoneticPr fontId="7"/>
  </si>
  <si>
    <r>
      <t xml:space="preserve">Castanopsis cuspidata
</t>
    </r>
    <r>
      <rPr>
        <sz val="11"/>
        <rFont val="Times New Roman"/>
        <family val="1"/>
      </rPr>
      <t xml:space="preserve">  var.</t>
    </r>
    <r>
      <rPr>
        <i/>
        <sz val="11"/>
        <rFont val="Times New Roman"/>
        <family val="1"/>
      </rPr>
      <t xml:space="preserve"> sieboldii</t>
    </r>
    <phoneticPr fontId="14"/>
  </si>
  <si>
    <t>Plot name: Ijira, Ijira</t>
    <phoneticPr fontId="7"/>
  </si>
  <si>
    <t>3-2</t>
  </si>
  <si>
    <t>5-2</t>
  </si>
  <si>
    <t>Chamaecyparis obtusa</t>
  </si>
  <si>
    <t>Cryptomeria japonica</t>
  </si>
  <si>
    <t>－</t>
  </si>
  <si>
    <r>
      <t>Estimated cause of decline:</t>
    </r>
    <r>
      <rPr>
        <sz val="11"/>
        <rFont val="Times New Roman"/>
        <family val="1"/>
      </rPr>
      <t xml:space="preserve"> No.2, 4, 5-2, 8, 10, 11, 12, 13, 14, 15 and 17, bent stem; No. 18, 19 and 20, suppression by other surrounding trees.</t>
    </r>
    <phoneticPr fontId="13"/>
  </si>
  <si>
    <t>Plot name: Yamato, Ijira</t>
    <phoneticPr fontId="7"/>
  </si>
  <si>
    <t>11-2</t>
  </si>
  <si>
    <t>13-2</t>
  </si>
  <si>
    <t>14-2</t>
  </si>
  <si>
    <t>7-2</t>
  </si>
  <si>
    <t>9-2</t>
  </si>
  <si>
    <t>12-3</t>
  </si>
  <si>
    <t>18-2</t>
  </si>
  <si>
    <t>19-2</t>
  </si>
  <si>
    <r>
      <t>Estimated cause of decline:</t>
    </r>
    <r>
      <rPr>
        <sz val="11"/>
        <rFont val="Times New Roman"/>
        <family val="1"/>
      </rPr>
      <t xml:space="preserve"> No. 8, 12-3, 16, 17  and 20, bent stem.</t>
    </r>
    <phoneticPr fontId="7"/>
  </si>
  <si>
    <t>Date: 8 November 2016</t>
    <phoneticPr fontId="7"/>
  </si>
  <si>
    <t>Date: 10 November 2016</t>
    <phoneticPr fontId="7"/>
  </si>
  <si>
    <t>Date: 6 October 2016</t>
    <phoneticPr fontId="7"/>
  </si>
  <si>
    <t>Surveyor: Yoshizumi Hisada</t>
    <phoneticPr fontId="7"/>
  </si>
  <si>
    <t>Myrica rubra</t>
  </si>
  <si>
    <t>Styrax japonicus</t>
  </si>
  <si>
    <t>Lindera umbellata</t>
  </si>
  <si>
    <t>Ligustrum japonicum</t>
  </si>
  <si>
    <t>Eurya japonica</t>
  </si>
  <si>
    <t>Pieris japonica</t>
  </si>
  <si>
    <t>Callicarpa mollis</t>
  </si>
  <si>
    <t>Symplocos prunifolia</t>
  </si>
  <si>
    <t>Rhus succedanea</t>
  </si>
  <si>
    <t>Dendropanax trifidus</t>
  </si>
  <si>
    <t>Pinus densiflora</t>
  </si>
  <si>
    <t>Ilex pedunculosa</t>
  </si>
  <si>
    <r>
      <t>Castanopsis cuspidata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sieboldii</t>
    </r>
    <phoneticPr fontId="7"/>
  </si>
  <si>
    <t>77-2</t>
  </si>
  <si>
    <t>Daphniphyllum teijsmannii</t>
  </si>
  <si>
    <t>Ilex rotunda</t>
  </si>
  <si>
    <t>Quercus glauca</t>
  </si>
  <si>
    <r>
      <t xml:space="preserve">Castanopsis cuspidata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sieboldii</t>
    </r>
    <phoneticPr fontId="7"/>
  </si>
  <si>
    <t>Castanea crenata</t>
    <phoneticPr fontId="7"/>
  </si>
  <si>
    <t>Survey area 1: radius 7.98 m</t>
    <phoneticPr fontId="17" type="noConversion"/>
  </si>
  <si>
    <t>(Height &gt; 1.3 m)</t>
    <phoneticPr fontId="17" type="noConversion"/>
  </si>
  <si>
    <t>Scientific name (Local name)</t>
    <phoneticPr fontId="17" type="noConversion"/>
  </si>
  <si>
    <t>DBH
(cm)</t>
    <phoneticPr fontId="17" type="noConversion"/>
  </si>
  <si>
    <t>Tree Height
(m)</t>
    <phoneticPr fontId="17" type="noConversion"/>
  </si>
  <si>
    <t>Remarks</t>
    <phoneticPr fontId="17" type="noConversion"/>
  </si>
  <si>
    <t>dead</t>
  </si>
  <si>
    <t>Survey area 2: radius 11.28 m</t>
    <phoneticPr fontId="17" type="noConversion"/>
  </si>
  <si>
    <t>(DBH &gt; 4 cm)</t>
    <phoneticPr fontId="17" type="noConversion"/>
  </si>
  <si>
    <t>Survey area 3: radius 17.85 m</t>
    <phoneticPr fontId="17" type="noConversion"/>
  </si>
  <si>
    <t>(DBH &gt; 18 cm)</t>
    <phoneticPr fontId="17" type="noConversion"/>
  </si>
  <si>
    <t>Tree No.</t>
  </si>
  <si>
    <t>Plot name: Ijira, Ijira</t>
    <phoneticPr fontId="7"/>
  </si>
  <si>
    <t>Date: 8 November 2016</t>
    <phoneticPr fontId="7"/>
  </si>
  <si>
    <t>cut</t>
    <phoneticPr fontId="7"/>
  </si>
  <si>
    <t>cut</t>
    <phoneticPr fontId="7"/>
  </si>
  <si>
    <t>cut</t>
    <phoneticPr fontId="7"/>
  </si>
  <si>
    <t>cut</t>
    <phoneticPr fontId="7"/>
  </si>
  <si>
    <t>dead</t>
    <phoneticPr fontId="7"/>
  </si>
  <si>
    <t>dead</t>
    <phoneticPr fontId="7"/>
  </si>
  <si>
    <t>dead</t>
    <phoneticPr fontId="7"/>
  </si>
  <si>
    <t>dead</t>
    <phoneticPr fontId="7"/>
  </si>
  <si>
    <t>dead</t>
    <phoneticPr fontId="7"/>
  </si>
  <si>
    <t>cut</t>
    <phoneticPr fontId="7"/>
  </si>
  <si>
    <t>dead</t>
    <phoneticPr fontId="6"/>
  </si>
  <si>
    <t>Plot name: Yamato, Ijira</t>
    <phoneticPr fontId="7"/>
  </si>
  <si>
    <t>Date: 10 November 2016</t>
    <phoneticPr fontId="7"/>
  </si>
  <si>
    <r>
      <t xml:space="preserve">Lyonia ovalifolia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elliptica</t>
    </r>
    <phoneticPr fontId="7"/>
  </si>
  <si>
    <t>Plot name: Banryu2, Banryu</t>
    <phoneticPr fontId="7"/>
  </si>
  <si>
    <t>Date: 6 October 2016</t>
    <phoneticPr fontId="7"/>
  </si>
  <si>
    <r>
      <t>Surveyor: Yanai,</t>
    </r>
    <r>
      <rPr>
        <sz val="11"/>
        <rFont val="ＭＳ Ｐ明朝"/>
        <family val="1"/>
        <charset val="128"/>
      </rPr>
      <t>　</t>
    </r>
    <r>
      <rPr>
        <sz val="11"/>
        <rFont val="Times New Roman"/>
        <family val="1"/>
      </rPr>
      <t>Asaura, Ohno, Suzukawa, Murakami</t>
    </r>
    <phoneticPr fontId="7"/>
  </si>
  <si>
    <t>Plot name: Iwamirinku-FP, Banryu</t>
    <phoneticPr fontId="7"/>
  </si>
  <si>
    <t>Date: 8 October 2016</t>
    <phoneticPr fontId="7"/>
  </si>
  <si>
    <t>Thea sinensis</t>
  </si>
  <si>
    <t>Cleyera japonica</t>
  </si>
  <si>
    <t>Camellia japonica</t>
  </si>
  <si>
    <t>Castanopsis cuspidata</t>
  </si>
  <si>
    <t>Illicium anisatum</t>
  </si>
  <si>
    <t>Prunus spinulosa</t>
  </si>
  <si>
    <t>Rubus buergeri</t>
  </si>
  <si>
    <t>Struthiopter is niponica</t>
  </si>
  <si>
    <t>Dryopteris erythrosora</t>
  </si>
  <si>
    <t>Ilex macropoda</t>
  </si>
  <si>
    <t>Quercus variabilis</t>
  </si>
  <si>
    <t>Plagiogyria japonica</t>
  </si>
  <si>
    <t xml:space="preserve">Smilax china </t>
  </si>
  <si>
    <r>
      <t xml:space="preserve">Viburnum erosum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punctatum</t>
    </r>
    <phoneticPr fontId="7"/>
  </si>
  <si>
    <t>Aucuba japonica</t>
  </si>
  <si>
    <t>Parabenzoin trilobum</t>
  </si>
  <si>
    <t>Rhus trichocarpa</t>
  </si>
  <si>
    <t>Acer crataegifolium</t>
  </si>
  <si>
    <t>Acer micranthum</t>
  </si>
  <si>
    <t>Callicarpa japonica</t>
  </si>
  <si>
    <t>Hydrangea hirta</t>
  </si>
  <si>
    <t>Ilex crenata</t>
  </si>
  <si>
    <t>Magnolia salicifolia</t>
  </si>
  <si>
    <t>Rubus crataegifolius</t>
  </si>
  <si>
    <t>Rubus palmatus</t>
  </si>
  <si>
    <t>Smilax china</t>
  </si>
  <si>
    <t>Oplismenus undulatifolius</t>
  </si>
  <si>
    <r>
      <t>Stegnogramma pozoi</t>
    </r>
    <r>
      <rPr>
        <sz val="11"/>
        <rFont val="Times New Roman"/>
        <family val="1"/>
      </rPr>
      <t xml:space="preserve"> ssp.</t>
    </r>
    <r>
      <rPr>
        <i/>
        <sz val="11"/>
        <rFont val="Times New Roman"/>
        <family val="1"/>
      </rPr>
      <t xml:space="preserve"> mollissima</t>
    </r>
    <phoneticPr fontId="7"/>
  </si>
  <si>
    <r>
      <t xml:space="preserve">Gentiana scabra </t>
    </r>
    <r>
      <rPr>
        <sz val="11"/>
        <rFont val="Times New Roman"/>
        <family val="1"/>
      </rPr>
      <t>var.</t>
    </r>
    <r>
      <rPr>
        <i/>
        <sz val="11"/>
        <rFont val="Times New Roman"/>
        <family val="1"/>
      </rPr>
      <t xml:space="preserve"> buergeri</t>
    </r>
    <phoneticPr fontId="7"/>
  </si>
  <si>
    <t>Schizophragma hydrangeoides</t>
  </si>
  <si>
    <t>Macleaya cordata</t>
  </si>
  <si>
    <t>Carpinus laxiflora</t>
  </si>
  <si>
    <t>Reynoutria japonica</t>
  </si>
  <si>
    <t>Aralia elata</t>
  </si>
  <si>
    <t>Carex morrowii</t>
  </si>
  <si>
    <t>Gleichenia japonica</t>
  </si>
  <si>
    <t>Akebia trifoliata</t>
  </si>
  <si>
    <t xml:space="preserve"> Clethra  barbinervis   </t>
  </si>
  <si>
    <r>
      <t>Rhus javanica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roxburgii</t>
    </r>
    <phoneticPr fontId="7"/>
  </si>
  <si>
    <t xml:space="preserve">Vaccinium   oldhamii </t>
  </si>
  <si>
    <t>Dioscorea japonica</t>
  </si>
  <si>
    <t>+</t>
  </si>
  <si>
    <t xml:space="preserve"> Stauntonia   hexaphylla </t>
  </si>
  <si>
    <r>
      <t xml:space="preserve">Castanopsis cuspidata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sieboldii</t>
    </r>
    <phoneticPr fontId="7"/>
  </si>
  <si>
    <t>Ardisia japonica</t>
  </si>
  <si>
    <t xml:space="preserve"> Cinnamomum   japonicum</t>
  </si>
  <si>
    <t xml:space="preserve"> Cleyera   japonica </t>
  </si>
  <si>
    <t xml:space="preserve">Ternstroemia    gymnanthera </t>
  </si>
  <si>
    <t>Scientific name (Local name)</t>
    <phoneticPr fontId="17" type="noConversion"/>
  </si>
  <si>
    <t>Abundance</t>
    <phoneticPr fontId="17" type="noConversion"/>
  </si>
  <si>
    <t>die back 2011</t>
    <phoneticPr fontId="7"/>
  </si>
  <si>
    <t>die back 2011</t>
  </si>
  <si>
    <t>broken of core</t>
    <phoneticPr fontId="7"/>
  </si>
  <si>
    <t>holes by beetles</t>
    <phoneticPr fontId="7"/>
  </si>
  <si>
    <t>holes by beetles</t>
    <phoneticPr fontId="7"/>
  </si>
  <si>
    <t>die back 2011</t>
    <phoneticPr fontId="6"/>
  </si>
  <si>
    <t xml:space="preserve">Location </t>
    <phoneticPr fontId="7"/>
  </si>
  <si>
    <t>Soil type</t>
    <phoneticPr fontId="7"/>
  </si>
  <si>
    <t>Plot No.</t>
    <phoneticPr fontId="7"/>
  </si>
  <si>
    <t>Subplot No.</t>
    <phoneticPr fontId="7"/>
  </si>
  <si>
    <t>Layer analyzed</t>
    <phoneticPr fontId="7"/>
  </si>
  <si>
    <t>Repeat analysis</t>
    <phoneticPr fontId="7"/>
  </si>
  <si>
    <t>Water contents
(%)</t>
    <phoneticPr fontId="7"/>
  </si>
  <si>
    <t>pH</t>
    <phoneticPr fontId="7"/>
  </si>
  <si>
    <t>Exchangeable base cations (B)</t>
    <phoneticPr fontId="17" type="noConversion"/>
  </si>
  <si>
    <t>Ex-acidity</t>
  </si>
  <si>
    <t>Ex-acid cations</t>
    <phoneticPr fontId="7"/>
  </si>
  <si>
    <t>ECEC</t>
  </si>
  <si>
    <t>Total</t>
    <phoneticPr fontId="7"/>
  </si>
  <si>
    <t>Base</t>
    <phoneticPr fontId="7"/>
  </si>
  <si>
    <t xml:space="preserve">Location </t>
    <phoneticPr fontId="7"/>
  </si>
  <si>
    <t>Soil type</t>
    <phoneticPr fontId="7"/>
  </si>
  <si>
    <t>Plot No.</t>
    <phoneticPr fontId="7"/>
  </si>
  <si>
    <t>Subplot No.</t>
    <phoneticPr fontId="7"/>
  </si>
  <si>
    <t>Layer analyzed</t>
    <phoneticPr fontId="7"/>
  </si>
  <si>
    <t>Water contents
(%)</t>
    <phoneticPr fontId="7"/>
  </si>
  <si>
    <t>pH</t>
    <phoneticPr fontId="7"/>
  </si>
  <si>
    <t>Exchangeable base cations (B)</t>
    <phoneticPr fontId="17" type="noConversion"/>
  </si>
  <si>
    <t>Ex-acid cations</t>
    <phoneticPr fontId="7"/>
  </si>
  <si>
    <t>Total</t>
    <phoneticPr fontId="7"/>
  </si>
  <si>
    <t>Ca</t>
  </si>
  <si>
    <t>Mg</t>
    <phoneticPr fontId="7"/>
  </si>
  <si>
    <t>K</t>
  </si>
  <si>
    <t>Na</t>
  </si>
  <si>
    <t>(A)</t>
  </si>
  <si>
    <t>Al</t>
  </si>
  <si>
    <t>H</t>
  </si>
  <si>
    <t>(A) + (B)</t>
  </si>
  <si>
    <t>C</t>
    <phoneticPr fontId="7"/>
  </si>
  <si>
    <t>N</t>
    <phoneticPr fontId="7"/>
  </si>
  <si>
    <t>saturation</t>
    <phoneticPr fontId="7"/>
  </si>
  <si>
    <t>N</t>
    <phoneticPr fontId="7"/>
  </si>
  <si>
    <t>saturation</t>
    <phoneticPr fontId="7"/>
  </si>
  <si>
    <t>(cm)</t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</si>
  <si>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17" type="noConversion"/>
  </si>
  <si>
    <t>KCl</t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</si>
  <si>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7" type="noConversion"/>
  </si>
  <si>
    <t>%</t>
    <phoneticPr fontId="7"/>
  </si>
  <si>
    <t>%</t>
    <phoneticPr fontId="7"/>
  </si>
  <si>
    <t>0-10</t>
    <phoneticPr fontId="7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</si>
  <si>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7" type="noConversion"/>
  </si>
  <si>
    <t>0-10</t>
    <phoneticPr fontId="7"/>
  </si>
  <si>
    <t>10-20</t>
    <phoneticPr fontId="7"/>
  </si>
  <si>
    <t>1回目</t>
    <rPh sb="1" eb="3">
      <t>カイメ</t>
    </rPh>
    <phoneticPr fontId="6"/>
  </si>
  <si>
    <t>0-10</t>
    <phoneticPr fontId="7"/>
  </si>
  <si>
    <t>2回目</t>
    <rPh sb="1" eb="3">
      <t>カイメ</t>
    </rPh>
    <phoneticPr fontId="6"/>
  </si>
  <si>
    <t>10-20</t>
    <phoneticPr fontId="7"/>
  </si>
  <si>
    <t>Yamato</t>
    <phoneticPr fontId="27"/>
  </si>
  <si>
    <t>Umblic Andosols</t>
    <phoneticPr fontId="6"/>
  </si>
  <si>
    <t>Repeat analysis :1</t>
  </si>
  <si>
    <t>Repeat analysis :2</t>
    <phoneticPr fontId="6"/>
  </si>
  <si>
    <r>
      <t>Soil sampling year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2016</t>
    </r>
    <phoneticPr fontId="7"/>
  </si>
  <si>
    <t>Name of analysis laboratory: Gifu Prefectural Research Institute for Health and Environmental Sciences</t>
    <phoneticPr fontId="7"/>
  </si>
  <si>
    <t xml:space="preserve">
</t>
    <phoneticPr fontId="7"/>
  </si>
  <si>
    <t xml:space="preserve">Gray cell: a difference between results of the repeat analysis was more than 25% of the average value. </t>
  </si>
  <si>
    <t xml:space="preserve">Gray cell: a difference between results of the repeat analysis was more than 25% of the average value. </t>
    <phoneticPr fontId="6"/>
  </si>
  <si>
    <t>Name of analysis laboratory: Japan Environmental Sanitations Center</t>
    <phoneticPr fontId="7"/>
  </si>
  <si>
    <t>Repeat analysis :2</t>
    <phoneticPr fontId="6"/>
  </si>
  <si>
    <t>Thick box: a coefficient of variation between subplots was more than 75%.</t>
    <phoneticPr fontId="6"/>
  </si>
  <si>
    <t>Cambisols</t>
    <phoneticPr fontId="6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</si>
  <si>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7" type="noConversion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</si>
  <si>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17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</si>
  <si>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7" type="noConversion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</si>
  <si>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7" type="noConversion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</si>
  <si>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17" type="noConversion"/>
  </si>
  <si>
    <r>
      <t>Soil sampling year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2016</t>
    </r>
    <phoneticPr fontId="7"/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</si>
  <si>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17" type="noConversion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</si>
  <si>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17" type="noConversion"/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</si>
  <si>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17" type="noConversion"/>
  </si>
  <si>
    <t>Repeat analysis :2</t>
    <phoneticPr fontId="6"/>
  </si>
  <si>
    <t>Repeat analysis :2</t>
    <phoneticPr fontId="6"/>
  </si>
  <si>
    <t>Acrisols</t>
    <phoneticPr fontId="6"/>
  </si>
  <si>
    <t>Iwamirinku-FP</t>
    <phoneticPr fontId="27"/>
  </si>
  <si>
    <r>
      <t>Soil sampling year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2016</t>
    </r>
    <phoneticPr fontId="7"/>
  </si>
  <si>
    <r>
      <t>1</t>
    </r>
    <r>
      <rPr>
        <sz val="11"/>
        <rFont val="ＭＳ Ｐ明朝"/>
        <family val="1"/>
        <charset val="128"/>
      </rPr>
      <t>回目</t>
    </r>
    <rPh sb="1" eb="3">
      <t>カイメ</t>
    </rPh>
    <phoneticPr fontId="6"/>
  </si>
  <si>
    <r>
      <t>2</t>
    </r>
    <r>
      <rPr>
        <sz val="11"/>
        <rFont val="ＭＳ Ｐ明朝"/>
        <family val="1"/>
        <charset val="128"/>
      </rPr>
      <t>回目</t>
    </r>
    <rPh sb="1" eb="3">
      <t>カイメ</t>
    </rPh>
    <phoneticPr fontId="6"/>
  </si>
  <si>
    <t>stand at an angle</t>
  </si>
  <si>
    <t>Banryu-2</t>
    <phoneticPr fontId="27"/>
  </si>
  <si>
    <t>Lake Ijira</t>
    <phoneticPr fontId="27"/>
  </si>
  <si>
    <t>die back</t>
    <phoneticPr fontId="7"/>
  </si>
  <si>
    <t>Half dead</t>
    <phoneticPr fontId="7"/>
  </si>
  <si>
    <t>die back</t>
    <phoneticPr fontId="6"/>
  </si>
  <si>
    <t>holes by beetles</t>
    <phoneticPr fontId="7"/>
  </si>
  <si>
    <t>die back</t>
    <phoneticPr fontId="6"/>
  </si>
  <si>
    <t>broke of top branch</t>
  </si>
  <si>
    <t>die back</t>
    <phoneticPr fontId="7"/>
  </si>
  <si>
    <t>die back</t>
    <phoneticPr fontId="6"/>
  </si>
  <si>
    <r>
      <t>Surveyor: Yanai,</t>
    </r>
    <r>
      <rPr>
        <sz val="11"/>
        <rFont val="ＭＳ Ｐ明朝"/>
        <family val="1"/>
        <charset val="128"/>
      </rPr>
      <t>　</t>
    </r>
    <r>
      <rPr>
        <sz val="11"/>
        <rFont val="Times New Roman"/>
        <family val="1"/>
      </rPr>
      <t>Asaura, Ohno, Suzukawa, Murakami</t>
    </r>
    <phoneticPr fontId="7"/>
  </si>
  <si>
    <r>
      <t>Castanopsis cuspidata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sieboldii</t>
    </r>
    <phoneticPr fontId="7"/>
  </si>
  <si>
    <r>
      <t xml:space="preserve">Castanopsis cuspidata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sieboldii</t>
    </r>
    <phoneticPr fontId="7"/>
  </si>
  <si>
    <r>
      <t xml:space="preserve">Castanopsis cuspidata </t>
    </r>
    <r>
      <rPr>
        <sz val="11"/>
        <rFont val="Times New Roman"/>
        <family val="1"/>
      </rPr>
      <t xml:space="preserve">var. </t>
    </r>
    <r>
      <rPr>
        <i/>
        <sz val="11"/>
        <rFont val="Times New Roman"/>
        <family val="1"/>
      </rPr>
      <t>sieboldii</t>
    </r>
    <phoneticPr fontId="7"/>
  </si>
  <si>
    <r>
      <t>Castanopsis cuspidata</t>
    </r>
    <r>
      <rPr>
        <sz val="11"/>
        <rFont val="Times New Roman"/>
        <family val="1"/>
      </rPr>
      <t xml:space="preserve"> var.</t>
    </r>
    <r>
      <rPr>
        <i/>
        <sz val="11"/>
        <rFont val="Times New Roman"/>
        <family val="1"/>
      </rPr>
      <t xml:space="preserve"> sieboldii</t>
    </r>
    <phoneticPr fontId="7"/>
  </si>
  <si>
    <r>
      <t>Castanopsis cuspidata</t>
    </r>
    <r>
      <rPr>
        <sz val="11"/>
        <rFont val="Times New Roman"/>
        <family val="1"/>
      </rPr>
      <t xml:space="preserve"> var. </t>
    </r>
    <r>
      <rPr>
        <i/>
        <sz val="11"/>
        <rFont val="Times New Roman"/>
        <family val="1"/>
      </rPr>
      <t>sieboldii</t>
    </r>
    <phoneticPr fontId="7"/>
  </si>
  <si>
    <t>Table 5.5.1) Soil chemical analysis: Lake Ijira (Japan)</t>
    <phoneticPr fontId="7"/>
  </si>
  <si>
    <t>Table 5.5.2) Soil chemical analysis: Yamato (Japan)</t>
    <phoneticPr fontId="7"/>
  </si>
  <si>
    <t>Table 5.5.3) Soil chemical analysis: Banryu-2 (Japan)</t>
    <phoneticPr fontId="7"/>
  </si>
  <si>
    <t>Table 5.5.4) Soil chemical analysis: Iwamirinku-FP (Japan)</t>
    <phoneticPr fontId="7"/>
  </si>
  <si>
    <t>Symplocos setchuenensis</t>
  </si>
  <si>
    <t>Estimated cause of decline:</t>
    <phoneticPr fontId="13"/>
  </si>
  <si>
    <t xml:space="preserve">Note: *1. Damage class will be decided based on combination of defoliation and discoloration classes </t>
    <phoneticPr fontId="13"/>
  </si>
  <si>
    <t>Estimated cause of decline:</t>
    <phoneticPr fontId="13"/>
  </si>
  <si>
    <t xml:space="preserve">Note: *1. Damage class will be decided based on combination of defoliation and discoloration classes </t>
    <phoneticPr fontId="13"/>
  </si>
  <si>
    <t>1（3）</t>
  </si>
  <si>
    <t>2（2）</t>
  </si>
  <si>
    <t>3（58）</t>
  </si>
  <si>
    <t>4（101）</t>
  </si>
  <si>
    <t>5（105）</t>
  </si>
  <si>
    <t>6（70）</t>
  </si>
  <si>
    <t>7（102）</t>
  </si>
  <si>
    <t>8（72）</t>
  </si>
  <si>
    <t>9（103）</t>
  </si>
  <si>
    <t>10（104）</t>
  </si>
  <si>
    <t xml:space="preserve">Cunninghamia lanceolata </t>
  </si>
  <si>
    <t>Size of leaves</t>
  </si>
  <si>
    <t>Damage class*1</t>
  </si>
  <si>
    <t>Plot name: Jinyunshan-1</t>
    <phoneticPr fontId="7"/>
  </si>
  <si>
    <t>Date: 20 October 2016</t>
    <phoneticPr fontId="7"/>
  </si>
  <si>
    <t>Surveyor: Lixianyuan</t>
    <phoneticPr fontId="7"/>
  </si>
  <si>
    <t>Dead</t>
    <phoneticPr fontId="6"/>
  </si>
  <si>
    <t>Plot name: Dabagou</t>
    <phoneticPr fontId="7"/>
  </si>
  <si>
    <t>Date: 17 October 2016</t>
    <phoneticPr fontId="7"/>
  </si>
  <si>
    <t>Surveyor:ZhuJian</t>
    <phoneticPr fontId="7"/>
  </si>
  <si>
    <t>Pinus armandi  Fanch</t>
  </si>
  <si>
    <t>Michelia.Macclurei Dandy</t>
  </si>
  <si>
    <t>Date: 10 October 2016</t>
    <phoneticPr fontId="7"/>
  </si>
  <si>
    <t>Plot name: XPZ-01</t>
    <phoneticPr fontId="7"/>
  </si>
  <si>
    <t>Surveyor: Zhang Yashuang</t>
    <phoneticPr fontId="7"/>
  </si>
  <si>
    <t>－</t>
    <phoneticPr fontId="6"/>
  </si>
  <si>
    <t>－</t>
    <phoneticPr fontId="6"/>
  </si>
  <si>
    <t>Table 5.6.2) Observation of tree decline: Chongqing (China)</t>
  </si>
  <si>
    <t>Table 5.6.1) Observation of tree decline: Chongqing (China)</t>
  </si>
  <si>
    <t>Table 5.6.3) Observation of tree decline: Jiwozi (China)</t>
  </si>
  <si>
    <t>Table 5.6.4) Observation of tree decline: Chongqing (China)</t>
  </si>
  <si>
    <t>1(67)</t>
  </si>
  <si>
    <t>2(68)</t>
  </si>
  <si>
    <t>3(74)</t>
  </si>
  <si>
    <t>4(76)</t>
  </si>
  <si>
    <t>6(41)</t>
  </si>
  <si>
    <t>8(71)</t>
  </si>
  <si>
    <t>9(70)</t>
  </si>
  <si>
    <t>10(69)</t>
  </si>
  <si>
    <t>Adinandra bockiana</t>
  </si>
  <si>
    <t>Symplocos lancifolia</t>
  </si>
  <si>
    <t>Elaeocarpus japonecus</t>
  </si>
  <si>
    <t>Michilus pingii</t>
  </si>
  <si>
    <t>Dead</t>
    <phoneticPr fontId="6"/>
  </si>
  <si>
    <t>Pinus elliottii</t>
  </si>
  <si>
    <t xml:space="preserve">Acacia confusa  </t>
  </si>
  <si>
    <t>Sapium discolor</t>
  </si>
  <si>
    <t>Microcos paniculata</t>
  </si>
  <si>
    <t>Cratoxylum cochinchinense</t>
  </si>
  <si>
    <t xml:space="preserve"> Acacia confusa Merr.</t>
  </si>
  <si>
    <t>Machilus velutina Champ. ex Benth</t>
  </si>
  <si>
    <t>Mallotus paniculatus (Lam.) Muell. Arg.</t>
  </si>
  <si>
    <t>Microcos paniculata L</t>
  </si>
  <si>
    <t>Syzygium levinei Merr. et Perry</t>
  </si>
  <si>
    <t>Date: 1 December, 2016</t>
    <phoneticPr fontId="7"/>
  </si>
  <si>
    <t xml:space="preserve">Surveyor:Zheng Mingxuan (College of Forestry and Landscape Architecture,SCAU)           </t>
    <phoneticPr fontId="7"/>
  </si>
  <si>
    <t>Estimated cause of decline:</t>
    <phoneticPr fontId="14"/>
  </si>
  <si>
    <t>Date: 1 December, 2016</t>
    <phoneticPr fontId="7"/>
  </si>
  <si>
    <t xml:space="preserve">Surveyor:Zheng Mingxuan (College of Forestry and Landscape Architecture,SCAU)           </t>
    <phoneticPr fontId="7"/>
  </si>
  <si>
    <t>Estimated cause of decline:</t>
    <phoneticPr fontId="14"/>
  </si>
  <si>
    <t>Date: 1 December, 2016</t>
    <phoneticPr fontId="7"/>
  </si>
  <si>
    <t xml:space="preserve"> Sapium discolor;B: Machilus velutina</t>
  </si>
  <si>
    <t>Machilus velutina</t>
  </si>
  <si>
    <t>Litsea glutinosa</t>
  </si>
  <si>
    <t>Litsea rotundifolia</t>
  </si>
  <si>
    <t xml:space="preserve"> Acacia confusa</t>
    <phoneticPr fontId="14"/>
  </si>
  <si>
    <t xml:space="preserve">Abarema lucida </t>
  </si>
  <si>
    <r>
      <t>Damage class</t>
    </r>
    <r>
      <rPr>
        <vertAlign val="superscript"/>
        <sz val="10.5"/>
        <color theme="1"/>
        <rFont val="Times New Roman"/>
        <family val="1"/>
      </rPr>
      <t>*1</t>
    </r>
  </si>
  <si>
    <t>Date: 1 December, 2016</t>
    <phoneticPr fontId="7"/>
  </si>
  <si>
    <t xml:space="preserve">Surveyor:Zheng Mingxuan (College of Forestry and Landscape Architecture,SCAU)           </t>
    <phoneticPr fontId="7"/>
  </si>
  <si>
    <t xml:space="preserve"> Acacia confusa</t>
    <phoneticPr fontId="14"/>
  </si>
  <si>
    <t>Estimated cause of decline:</t>
    <phoneticPr fontId="14"/>
  </si>
  <si>
    <t>Surveyor:Zheng Mingxuan, Liu Qiang, LinWeitong, Zhan Hongxing, Li Lei, Huang Lin, Tu Weixi, MaoJunzhu</t>
    <phoneticPr fontId="7"/>
  </si>
  <si>
    <t>Remarks</t>
    <phoneticPr fontId="17" type="noConversion"/>
  </si>
  <si>
    <t>Acacia confusa</t>
  </si>
  <si>
    <t>Syzygium levinei</t>
  </si>
  <si>
    <t>Mallotus paniculatus</t>
  </si>
  <si>
    <t>Acronychia pedunculata</t>
  </si>
  <si>
    <t>Litsea rotundifolia var. oblongifolia</t>
  </si>
  <si>
    <t>Aralia chinensis</t>
  </si>
  <si>
    <t>Ilex asprella</t>
  </si>
  <si>
    <t>Pithecellobium lucidum</t>
  </si>
  <si>
    <t>Psychotria rubra</t>
  </si>
  <si>
    <t>Scientific name (Local name)</t>
    <phoneticPr fontId="17" type="noConversion"/>
  </si>
  <si>
    <t>Survey area 1: radius 7.98 m</t>
    <phoneticPr fontId="17" type="noConversion"/>
  </si>
  <si>
    <t>(Height &gt; 1.3 m)</t>
    <phoneticPr fontId="17" type="noConversion"/>
  </si>
  <si>
    <t>DBH
(cm)</t>
    <phoneticPr fontId="17" type="noConversion"/>
  </si>
  <si>
    <t>Tree Height
(m)</t>
    <phoneticPr fontId="17" type="noConversion"/>
  </si>
  <si>
    <t>(DBH &gt; 4 cm)</t>
    <phoneticPr fontId="17" type="noConversion"/>
  </si>
  <si>
    <t>Date: 1 December, 2016</t>
    <phoneticPr fontId="7"/>
  </si>
  <si>
    <t>Surveyor:Zheng Mingxuan, Liu Qiang, LinWeitong, Zhan Hongxing, Li Lei, Huang Lin, Tu Weixi, MaoJunzhu</t>
    <phoneticPr fontId="7"/>
  </si>
  <si>
    <t>Survey area 1: radius 7.98 m</t>
    <phoneticPr fontId="17" type="noConversion"/>
  </si>
  <si>
    <t>(Height &gt; 1.3 m)</t>
    <phoneticPr fontId="17" type="noConversion"/>
  </si>
  <si>
    <t>Scientific name (Local name)</t>
    <phoneticPr fontId="17" type="noConversion"/>
  </si>
  <si>
    <t>DBH
(cm)</t>
    <phoneticPr fontId="17" type="noConversion"/>
  </si>
  <si>
    <t>Tree Height
(m)</t>
    <phoneticPr fontId="17" type="noConversion"/>
  </si>
  <si>
    <t>Remarks</t>
    <phoneticPr fontId="17" type="noConversion"/>
  </si>
  <si>
    <t>Eurya nitida</t>
  </si>
  <si>
    <t>Schefflera octophylla</t>
  </si>
  <si>
    <t>Zanthoxylum avicennae</t>
  </si>
  <si>
    <t>Survey area 2: radius 11.28 m</t>
    <phoneticPr fontId="17" type="noConversion"/>
  </si>
  <si>
    <t>(DBH &gt; 4 cm)</t>
    <phoneticPr fontId="17" type="noConversion"/>
  </si>
  <si>
    <t>DBH
(cm)</t>
    <phoneticPr fontId="17" type="noConversion"/>
  </si>
  <si>
    <t>Remarks</t>
    <phoneticPr fontId="17" type="noConversion"/>
  </si>
  <si>
    <t>Aporusa dioica</t>
  </si>
  <si>
    <t>Eurya groffii</t>
  </si>
  <si>
    <t>(DBH &gt; 18 cm)</t>
    <phoneticPr fontId="17" type="noConversion"/>
  </si>
  <si>
    <t>Remarks</t>
    <phoneticPr fontId="17" type="noConversion"/>
  </si>
  <si>
    <t>Toxicodendron delavayi</t>
  </si>
  <si>
    <t>Date: 1 December 2016</t>
    <phoneticPr fontId="7"/>
  </si>
  <si>
    <t xml:space="preserve">Surveyor: Zheng Mingxuan, Liu Qiang, LinWeitong, </t>
    <phoneticPr fontId="7"/>
  </si>
  <si>
    <t xml:space="preserve">              Zhan Hongxing, Li Lei, Huang Lin, Tu Weixi, MaoJunzhu</t>
    <phoneticPr fontId="14"/>
  </si>
  <si>
    <t>Scientific name (Local name)</t>
    <phoneticPr fontId="17" type="noConversion"/>
  </si>
  <si>
    <t>Abundance</t>
    <phoneticPr fontId="17" type="noConversion"/>
  </si>
  <si>
    <t>Rhaphiolepis indica</t>
  </si>
  <si>
    <t>Canthium horridum</t>
  </si>
  <si>
    <t>Clerodendrum canescens</t>
  </si>
  <si>
    <t>Desmos chinensis</t>
  </si>
  <si>
    <t>Lonicera maackii</t>
  </si>
  <si>
    <t>Psychotria asiatica</t>
  </si>
  <si>
    <t>Zanthoxylum nitidum</t>
  </si>
  <si>
    <t>Wendlandia uvariifolia</t>
  </si>
  <si>
    <t>Blechnum orientale</t>
  </si>
  <si>
    <t>Miscanthus floridulus</t>
  </si>
  <si>
    <t xml:space="preserve">Ficus hirta </t>
  </si>
  <si>
    <t>Strophanthus divaricatus</t>
  </si>
  <si>
    <t>Mussaenda pubescens</t>
  </si>
  <si>
    <t xml:space="preserve">Gardenia jasminoides </t>
  </si>
  <si>
    <t>Uvaria macrophylla</t>
  </si>
  <si>
    <t>Ixora chinensis</t>
  </si>
  <si>
    <t>Oplismenus compositus</t>
  </si>
  <si>
    <t>Lindsaea orbiculata var. orbiculata</t>
  </si>
  <si>
    <t>Embelia ribes</t>
  </si>
  <si>
    <t xml:space="preserve">Surveyor: Zheng Mingxuan, Liu Qiang, LinWeitong, </t>
    <phoneticPr fontId="7"/>
  </si>
  <si>
    <t xml:space="preserve">              Zhan Hongxing, Li Lei, Huang Lin, Tu Weixi, MaoJunzhu</t>
    <phoneticPr fontId="14"/>
  </si>
  <si>
    <t>Scientific name (Local name)</t>
    <phoneticPr fontId="17" type="noConversion"/>
  </si>
  <si>
    <t>Abundance</t>
    <phoneticPr fontId="17" type="noConversion"/>
  </si>
  <si>
    <t>Breynia fruticosa</t>
  </si>
  <si>
    <t>Alpinia chinensis</t>
  </si>
  <si>
    <t>Gnetum montanum</t>
  </si>
  <si>
    <t>Glochidion eriocarpum</t>
  </si>
  <si>
    <t>Sinobambusa tootsik</t>
  </si>
  <si>
    <t>Ilex pubescens</t>
  </si>
  <si>
    <t>Ficus hirta</t>
  </si>
  <si>
    <t>Ardisia lindleyana</t>
  </si>
  <si>
    <t>Ottochloa nodosa</t>
  </si>
  <si>
    <t>Lygodium microphyllum</t>
  </si>
  <si>
    <t>Date: 1 December, 2016</t>
    <phoneticPr fontId="7"/>
  </si>
  <si>
    <t xml:space="preserve">Surveyor: Zheng Mingxuan, Liu Qiang, LinWeitong, </t>
    <phoneticPr fontId="7"/>
  </si>
  <si>
    <t>Scientific name (Local name)</t>
    <phoneticPr fontId="17" type="noConversion"/>
  </si>
  <si>
    <t>Abundance</t>
    <phoneticPr fontId="17" type="noConversion"/>
  </si>
  <si>
    <t>Ficus variolosa</t>
  </si>
  <si>
    <t>Dicranopteris pedata</t>
  </si>
  <si>
    <t>Rhodomyrtus tomentosa</t>
  </si>
  <si>
    <t>Dalbergia hancei</t>
  </si>
  <si>
    <t>Adiantum flabellulatum</t>
  </si>
  <si>
    <t>Paeonia delavayi</t>
  </si>
  <si>
    <t>Melastoma dodecandrum</t>
  </si>
  <si>
    <t>Dead</t>
    <phoneticPr fontId="6"/>
  </si>
  <si>
    <t>Dead</t>
    <phoneticPr fontId="6"/>
  </si>
  <si>
    <t>Dead</t>
    <phoneticPr fontId="6"/>
  </si>
  <si>
    <t>Dead</t>
    <phoneticPr fontId="6"/>
  </si>
  <si>
    <t>Table 5.6.10) Observation of tree decline: Lake Banryu-1 (Japan)</t>
    <phoneticPr fontId="7"/>
  </si>
  <si>
    <t>Table 5.6.11) Observation of tree decline: Lake Banryu-2 (Japan)</t>
    <phoneticPr fontId="7"/>
  </si>
  <si>
    <r>
      <t>Estimated cause of decline:</t>
    </r>
    <r>
      <rPr>
        <sz val="11"/>
        <rFont val="Times New Roman"/>
        <family val="1"/>
      </rPr>
      <t xml:space="preserve"> 100, 137, 140, 142, by specific disease for Fagaceae tree species (infection of Raffaelea quercivora through the beetle, Platypus quercivorus)</t>
    </r>
    <phoneticPr fontId="7"/>
  </si>
  <si>
    <r>
      <t>Estimated cause of decline:</t>
    </r>
    <r>
      <rPr>
        <sz val="11"/>
        <rFont val="Times New Roman"/>
        <family val="1"/>
      </rPr>
      <t xml:space="preserve"> 83 by specific disease for Fagaceae tree species.</t>
    </r>
    <phoneticPr fontId="13"/>
  </si>
  <si>
    <t>Table 5.6.8) Observation of tree decline: Lake Ijira-1 (Japan)</t>
    <phoneticPr fontId="7"/>
  </si>
  <si>
    <t>Table 5.6.9) Observation of tree decline: Lake Ijira-2 (Japan)</t>
    <phoneticPr fontId="7"/>
  </si>
  <si>
    <t>Layer analyzed</t>
  </si>
  <si>
    <t>Year</t>
    <phoneticPr fontId="6"/>
  </si>
  <si>
    <t>pH(H2O)</t>
  </si>
  <si>
    <t>pH(KCl)</t>
  </si>
  <si>
    <t>Exchangeable 
base cations</t>
    <phoneticPr fontId="6"/>
  </si>
  <si>
    <t>Ex-acid cations</t>
    <phoneticPr fontId="6"/>
  </si>
  <si>
    <t>Total C</t>
    <phoneticPr fontId="6"/>
  </si>
  <si>
    <t>Total N</t>
    <phoneticPr fontId="6"/>
  </si>
  <si>
    <t>C/N</t>
  </si>
  <si>
    <t>(-)</t>
  </si>
  <si>
    <t>(cmolc kg-1)</t>
  </si>
  <si>
    <t>(%)</t>
  </si>
  <si>
    <t>(g kg-1)</t>
  </si>
  <si>
    <t>0-10</t>
  </si>
  <si>
    <t>4.2</t>
  </si>
  <si>
    <t>(0.2)</t>
  </si>
  <si>
    <t>3.5</t>
  </si>
  <si>
    <t>0.79</t>
  </si>
  <si>
    <t>(0.12)</t>
  </si>
  <si>
    <t>8.7</t>
  </si>
  <si>
    <t>(1.9)</t>
  </si>
  <si>
    <t>8.4</t>
  </si>
  <si>
    <t>(1.2)</t>
  </si>
  <si>
    <t>NA</t>
  </si>
  <si>
    <t/>
  </si>
  <si>
    <t>4.3</t>
  </si>
  <si>
    <t>(0.3)</t>
  </si>
  <si>
    <t>0.67</t>
  </si>
  <si>
    <t>(0.36)</t>
  </si>
  <si>
    <t>9.0</t>
  </si>
  <si>
    <t>(2.3)</t>
  </si>
  <si>
    <t>6.6</t>
  </si>
  <si>
    <t>(2.1)</t>
  </si>
  <si>
    <t>4.4</t>
  </si>
  <si>
    <t>(0.1)</t>
  </si>
  <si>
    <t>0.64</t>
  </si>
  <si>
    <t>(0.25)</t>
  </si>
  <si>
    <t>9.6</t>
  </si>
  <si>
    <t>(1.6)</t>
  </si>
  <si>
    <t>6.5</t>
  </si>
  <si>
    <t>(2.9)</t>
  </si>
  <si>
    <t>10-20</t>
  </si>
  <si>
    <t>3.7</t>
  </si>
  <si>
    <t>0.29</t>
  </si>
  <si>
    <t>(0.03)</t>
  </si>
  <si>
    <t>6.2</t>
  </si>
  <si>
    <t>(1.0)</t>
  </si>
  <si>
    <t>4.5</t>
  </si>
  <si>
    <t>(0.4)</t>
  </si>
  <si>
    <t>0.49</t>
  </si>
  <si>
    <t>(0.23)</t>
  </si>
  <si>
    <t>7.6</t>
  </si>
  <si>
    <t>(1.1)</t>
  </si>
  <si>
    <t>5.9</t>
  </si>
  <si>
    <t>(2.4)</t>
  </si>
  <si>
    <t>4.6</t>
  </si>
  <si>
    <t>0.25</t>
  </si>
  <si>
    <t>(0.04)</t>
  </si>
  <si>
    <t>6.1</t>
  </si>
  <si>
    <t>(1.4)</t>
  </si>
  <si>
    <t>(0.0)</t>
  </si>
  <si>
    <t>0.83</t>
  </si>
  <si>
    <t>(0.14)</t>
  </si>
  <si>
    <t>8.2</t>
  </si>
  <si>
    <t>(0.9)</t>
  </si>
  <si>
    <t>9.2</t>
  </si>
  <si>
    <t>0.58</t>
  </si>
  <si>
    <t>(0.24)</t>
  </si>
  <si>
    <t>11</t>
  </si>
  <si>
    <t>(2)</t>
  </si>
  <si>
    <t>5.1</t>
  </si>
  <si>
    <t>(1.8)</t>
  </si>
  <si>
    <t>3.6</t>
  </si>
  <si>
    <t>0.82</t>
  </si>
  <si>
    <t>(0.33)</t>
  </si>
  <si>
    <t>8.0</t>
  </si>
  <si>
    <t>(2.8)</t>
  </si>
  <si>
    <t>5.6</t>
  </si>
  <si>
    <t>5.0</t>
  </si>
  <si>
    <t>0.33</t>
  </si>
  <si>
    <t>(0.10)</t>
  </si>
  <si>
    <t>8.3</t>
  </si>
  <si>
    <t>(1.7)</t>
  </si>
  <si>
    <t>3.8</t>
  </si>
  <si>
    <t>4.7</t>
  </si>
  <si>
    <t>0.30</t>
  </si>
  <si>
    <t>(0.07)</t>
  </si>
  <si>
    <t>6.8</t>
  </si>
  <si>
    <t xml:space="preserve">Location </t>
    <phoneticPr fontId="7"/>
  </si>
  <si>
    <t>Plot No.</t>
    <phoneticPr fontId="14"/>
  </si>
  <si>
    <t>Year</t>
    <phoneticPr fontId="6"/>
  </si>
  <si>
    <t>Exchangeable 
base cations</t>
    <phoneticPr fontId="6"/>
  </si>
  <si>
    <t>Ex-acid cations</t>
    <phoneticPr fontId="6"/>
  </si>
  <si>
    <t>NA:Not  Analyzed</t>
    <phoneticPr fontId="14"/>
  </si>
  <si>
    <r>
      <t xml:space="preserve">( ):standard deviation (SD of the average value of each two analyzed values </t>
    </r>
    <r>
      <rPr>
        <sz val="12"/>
        <color theme="1"/>
        <rFont val="ＭＳ Ｐ明朝"/>
        <family val="1"/>
        <charset val="128"/>
      </rPr>
      <t>​​</t>
    </r>
    <r>
      <rPr>
        <sz val="12"/>
        <color theme="1"/>
        <rFont val="Times New Roman"/>
        <family val="1"/>
      </rPr>
      <t>in 5 subplot(n=5)</t>
    </r>
    <r>
      <rPr>
        <sz val="12"/>
        <color theme="1"/>
        <rFont val="Times New Roman"/>
        <family val="1"/>
      </rPr>
      <t>).</t>
    </r>
    <phoneticPr fontId="14"/>
  </si>
  <si>
    <t>Plot No.</t>
    <phoneticPr fontId="14"/>
  </si>
  <si>
    <t>Lake Ijira</t>
  </si>
  <si>
    <t>Total C</t>
    <phoneticPr fontId="6"/>
  </si>
  <si>
    <t>Yamato</t>
    <phoneticPr fontId="6"/>
  </si>
  <si>
    <t>3.9</t>
  </si>
  <si>
    <t>0.72</t>
  </si>
  <si>
    <t>(0.27)</t>
  </si>
  <si>
    <t>6.3</t>
  </si>
  <si>
    <t>10</t>
  </si>
  <si>
    <t>(3)</t>
  </si>
  <si>
    <t>1.3</t>
  </si>
  <si>
    <t>13</t>
  </si>
  <si>
    <t>(5.6)</t>
  </si>
  <si>
    <t>4.0</t>
  </si>
  <si>
    <t>0.41</t>
  </si>
  <si>
    <t>(0.13)</t>
  </si>
  <si>
    <t>7.5</t>
  </si>
  <si>
    <t>4.1</t>
  </si>
  <si>
    <t>(0.8)</t>
  </si>
  <si>
    <t>6.9</t>
  </si>
  <si>
    <t>(2.2)</t>
  </si>
  <si>
    <t>0.32</t>
  </si>
  <si>
    <t>(0.06)</t>
  </si>
  <si>
    <t>7.2</t>
  </si>
  <si>
    <t>0.59</t>
  </si>
  <si>
    <t>(0.09)</t>
  </si>
  <si>
    <t>5.5</t>
  </si>
  <si>
    <t>(0.5)</t>
  </si>
  <si>
    <t>(0.7)</t>
  </si>
  <si>
    <t>0.92</t>
  </si>
  <si>
    <t>(0.41)</t>
  </si>
  <si>
    <t>9.8</t>
  </si>
  <si>
    <t>(2.7)</t>
  </si>
  <si>
    <t>(4.0)</t>
  </si>
  <si>
    <t>0.48</t>
  </si>
  <si>
    <t>12</t>
  </si>
  <si>
    <t>(0.02)</t>
  </si>
  <si>
    <t>8.8</t>
  </si>
  <si>
    <t>0.51</t>
  </si>
  <si>
    <t>(0.11)</t>
  </si>
  <si>
    <t>5.4</t>
  </si>
  <si>
    <t>4.8</t>
  </si>
  <si>
    <t>Banryu-2</t>
    <phoneticPr fontId="6"/>
  </si>
  <si>
    <t>4.9</t>
  </si>
  <si>
    <t>1.5</t>
  </si>
  <si>
    <t>30</t>
  </si>
  <si>
    <t>(10)</t>
  </si>
  <si>
    <t>26</t>
  </si>
  <si>
    <t>(4)</t>
  </si>
  <si>
    <t>1.2</t>
  </si>
  <si>
    <t>22</t>
  </si>
  <si>
    <t>2.4</t>
  </si>
  <si>
    <t>(0.6)</t>
  </si>
  <si>
    <t>2.9</t>
  </si>
  <si>
    <t>47</t>
  </si>
  <si>
    <t>(16)</t>
  </si>
  <si>
    <t>38</t>
  </si>
  <si>
    <t>(13)</t>
  </si>
  <si>
    <t>1.9</t>
  </si>
  <si>
    <t>21</t>
  </si>
  <si>
    <t>1.7</t>
  </si>
  <si>
    <t>29</t>
  </si>
  <si>
    <t>(5)</t>
  </si>
  <si>
    <t>1.1</t>
  </si>
  <si>
    <t>(9)</t>
  </si>
  <si>
    <t>20</t>
  </si>
  <si>
    <t>(1)</t>
  </si>
  <si>
    <t>3.4</t>
  </si>
  <si>
    <t>16</t>
  </si>
  <si>
    <t>(0.17)</t>
  </si>
  <si>
    <t>27</t>
  </si>
  <si>
    <t>(6)</t>
  </si>
  <si>
    <t>0.96</t>
  </si>
  <si>
    <t>(0.16)</t>
  </si>
  <si>
    <t>0.77</t>
  </si>
  <si>
    <t>(1.5)</t>
  </si>
  <si>
    <t>31</t>
  </si>
  <si>
    <t>(23)</t>
  </si>
  <si>
    <t>(12)</t>
  </si>
  <si>
    <t>35</t>
  </si>
  <si>
    <t>0.56</t>
  </si>
  <si>
    <t>3.2</t>
  </si>
  <si>
    <t>15</t>
  </si>
  <si>
    <t>0.75</t>
  </si>
  <si>
    <t>0.71</t>
  </si>
  <si>
    <t>(0.19)</t>
  </si>
  <si>
    <t>18</t>
  </si>
  <si>
    <t>1.0</t>
  </si>
  <si>
    <t>24</t>
  </si>
  <si>
    <t xml:space="preserve">Location </t>
    <phoneticPr fontId="7"/>
  </si>
  <si>
    <t>Plot No.</t>
    <phoneticPr fontId="14"/>
  </si>
  <si>
    <t>Exchangeable 
base cations</t>
    <phoneticPr fontId="6"/>
  </si>
  <si>
    <t>Ex-acid cations</t>
    <phoneticPr fontId="6"/>
  </si>
  <si>
    <t>Total C</t>
    <phoneticPr fontId="6"/>
  </si>
  <si>
    <t>6.4</t>
  </si>
  <si>
    <t>46</t>
  </si>
  <si>
    <t>(17)</t>
  </si>
  <si>
    <t>2.6</t>
  </si>
  <si>
    <t>3.1</t>
  </si>
  <si>
    <t>2.1</t>
  </si>
  <si>
    <t>5.3</t>
  </si>
  <si>
    <t>(3.8)</t>
  </si>
  <si>
    <t>32</t>
  </si>
  <si>
    <t>(20)</t>
  </si>
  <si>
    <t>190</t>
  </si>
  <si>
    <t>(130)</t>
  </si>
  <si>
    <t>(6.6)</t>
  </si>
  <si>
    <t>3.3</t>
  </si>
  <si>
    <t>9.3</t>
  </si>
  <si>
    <t>14</t>
  </si>
  <si>
    <t>45</t>
  </si>
  <si>
    <t>2.2</t>
  </si>
  <si>
    <t>0.86</t>
  </si>
  <si>
    <t>7.8</t>
  </si>
  <si>
    <t>(0.31)</t>
  </si>
  <si>
    <t>(7)</t>
  </si>
  <si>
    <t>1.4</t>
  </si>
  <si>
    <t>28</t>
  </si>
  <si>
    <t>98</t>
  </si>
  <si>
    <t>(52)</t>
  </si>
  <si>
    <t>5.2</t>
  </si>
  <si>
    <t>(2.5)</t>
  </si>
  <si>
    <t>19</t>
  </si>
  <si>
    <t>(11)</t>
  </si>
  <si>
    <t>0.81</t>
  </si>
  <si>
    <t>0.80</t>
  </si>
  <si>
    <t>55</t>
  </si>
  <si>
    <t>(34)</t>
  </si>
  <si>
    <t>2.8</t>
  </si>
  <si>
    <t>0.68</t>
  </si>
  <si>
    <t>9.9</t>
  </si>
  <si>
    <t>(2.0)</t>
  </si>
  <si>
    <t>Iwamirinku-FP</t>
    <phoneticPr fontId="6"/>
  </si>
  <si>
    <t>Soil chemical analysis from 2006 to 2016</t>
    <phoneticPr fontId="7"/>
  </si>
  <si>
    <t>Table 5.7.4) Description of trees: Lake Ijira (Japan)</t>
    <phoneticPr fontId="7"/>
  </si>
  <si>
    <t>Table 5.7.5) Description of trees: Lake Ijira-2 (Japan)</t>
    <phoneticPr fontId="7"/>
  </si>
  <si>
    <t>Table 5.7.6) Description of trees: Lake Banryu-1 (Japan)</t>
    <phoneticPr fontId="7"/>
  </si>
  <si>
    <t>Table 5.7.7) Description of trees: Lake Banryu-2 (Japan)</t>
    <phoneticPr fontId="7"/>
  </si>
  <si>
    <t>Table 5.8.4) Understory vegetation survey: Lake Ijira (Japan)</t>
    <phoneticPr fontId="7"/>
  </si>
  <si>
    <t>Table 5.8.5) Understory vegetation survey:Lake Ijira-2 (Japan)</t>
    <phoneticPr fontId="7"/>
  </si>
  <si>
    <t>Table 5.8.6) Understory vegetation survey:Lake Banryu-1 (Japan)</t>
    <phoneticPr fontId="7"/>
  </si>
  <si>
    <t>Table 5.8.7) Understory vegetation survey:Lake Banryu-2 (Japan)</t>
    <phoneticPr fontId="7"/>
  </si>
  <si>
    <t>Table 5.6.6) Observation of tree decline: Zhuhai (China)</t>
  </si>
  <si>
    <t>Plot name: Zhuhai 2 (Acacia confusa forest in Zhuxian Park,zhuhai)</t>
  </si>
  <si>
    <t>Table 5.6.5) Observation of tree decline: Zhuhai (China)</t>
  </si>
  <si>
    <t>Plot name: Zhuhai 1 (Mixed forest of Pinus elliottii and Acacia confusa in Zhuxian Park)</t>
  </si>
  <si>
    <t>Table 5.6.7) Observation of tree decline: Zhuhai (China)</t>
  </si>
  <si>
    <t>Plot name: Zhuhai 3  (Shrubbery in Zhuxian Park)</t>
  </si>
  <si>
    <t>Table 5.7.1) Description of trees: Zhuhai (China)</t>
  </si>
  <si>
    <t>Table 5.7.2) Description of trees: Zhuhai (China)</t>
  </si>
  <si>
    <t>Table 5.7.3) Description of trees: Zhuhai (China)</t>
  </si>
  <si>
    <t>Table 5.8.1) Understory vegetation survey: Zhuhai (China)</t>
  </si>
  <si>
    <t>Table 5.8.3) Understory vegetation survey: Zhuhai (China)</t>
  </si>
  <si>
    <t>Table 5.8.2) Understory vegetation survey: Zhuhai (China)</t>
  </si>
  <si>
    <t xml:space="preserve"> + :Significantly taller taller than other trees.     - : Significantly shorter than other trees.</t>
    <phoneticPr fontId="13"/>
  </si>
  <si>
    <t>Surveyor:Zheng Mingxuan, Liu Qiang, LinWeitong, Zhan Hongxing, Li Lei, Huang Lin, Tu Weixi, MaoJunzhu</t>
    <phoneticPr fontId="7"/>
  </si>
  <si>
    <t>Survey area 1: radius 7.98 m</t>
    <phoneticPr fontId="17" type="noConversion"/>
  </si>
  <si>
    <t>(Height &gt; 1.3 m)</t>
    <phoneticPr fontId="17" type="noConversion"/>
  </si>
  <si>
    <t>Scientific name (Local name)</t>
    <phoneticPr fontId="17" type="noConversion"/>
  </si>
  <si>
    <t>DBH
(cm)</t>
    <phoneticPr fontId="17" type="noConversion"/>
  </si>
  <si>
    <t>Tree Height
(m)</t>
    <phoneticPr fontId="17" type="noConversion"/>
  </si>
  <si>
    <t>Remarks</t>
    <phoneticPr fontId="17" type="noConversion"/>
  </si>
  <si>
    <t>Oxyceros sinensis</t>
  </si>
  <si>
    <t>Alchornea trewioides</t>
  </si>
  <si>
    <t>Survey area 2: radius 11.28 m</t>
    <phoneticPr fontId="17" type="noConversion"/>
  </si>
  <si>
    <t>(DBH &gt; 4 cm)</t>
    <phoneticPr fontId="17" type="noConversion"/>
  </si>
  <si>
    <t>Remarks</t>
    <phoneticPr fontId="17" type="noConversion"/>
  </si>
  <si>
    <t>Aidia pycnantha</t>
  </si>
  <si>
    <t>Survey area 3: radius 17.85 m</t>
    <phoneticPr fontId="17" type="noConversion"/>
  </si>
  <si>
    <t>(DBH &gt; 18 cm)</t>
    <phoneticPr fontId="17" type="noConversion"/>
  </si>
  <si>
    <t>Tree Height
(m)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</si>
</sst>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76" formatCode="0.0_ "/>
    <numFmt numFmtId="177" formatCode="0.0"/>
    <numFmt numFmtId="178" formatCode="0.0_);[Red]\(0.0\)"/>
    <numFmt numFmtId="179" formatCode="0_ "/>
  </numFmts>
  <fonts count="5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宋体"/>
      <family val="3"/>
      <charset val="128"/>
    </font>
    <font>
      <b/>
      <sz val="1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i/>
      <sz val="11"/>
      <name val="Times New Roman"/>
      <family val="1"/>
    </font>
    <font>
      <sz val="11"/>
      <name val="ＭＳ Ｐゴシック"/>
      <family val="3"/>
      <charset val="128"/>
    </font>
    <font>
      <u/>
      <sz val="11"/>
      <name val="Times New Roman"/>
      <family val="1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宋体"/>
      <charset val="128"/>
    </font>
    <font>
      <sz val="9"/>
      <name val="宋体"/>
      <charset val="128"/>
    </font>
    <font>
      <sz val="10"/>
      <name val="Arial"/>
      <family val="2"/>
    </font>
    <font>
      <sz val="12"/>
      <name val="Times New Roman"/>
      <family val="1"/>
    </font>
    <font>
      <i/>
      <sz val="11"/>
      <name val="ＭＳ Ｐゴシック"/>
      <family val="3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Calibri"/>
      <family val="2"/>
    </font>
    <font>
      <sz val="11"/>
      <color indexed="6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rgb="FF212121"/>
      <name val="Times New Roman"/>
      <family val="1"/>
    </font>
    <font>
      <sz val="12"/>
      <name val="宋体"/>
      <charset val="128"/>
    </font>
    <font>
      <sz val="11"/>
      <color rgb="FFFF0000"/>
      <name val="游ゴシック"/>
      <family val="2"/>
      <charset val="128"/>
      <scheme val="minor"/>
    </font>
    <font>
      <sz val="12"/>
      <color rgb="FFFF0000"/>
      <name val="宋体"/>
      <family val="3"/>
      <charset val="128"/>
    </font>
    <font>
      <sz val="11"/>
      <color rgb="FFFF0000"/>
      <name val="Times New Roman"/>
      <family val="1"/>
    </font>
    <font>
      <sz val="10.5"/>
      <color theme="1"/>
      <name val="Times New Roman"/>
      <family val="1"/>
    </font>
    <font>
      <i/>
      <sz val="10.5"/>
      <color theme="1"/>
      <name val="Times New Roman"/>
      <family val="1"/>
    </font>
    <font>
      <sz val="10.5"/>
      <color theme="1"/>
      <name val="SimSun"/>
      <charset val="134"/>
    </font>
    <font>
      <vertAlign val="superscript"/>
      <sz val="10.5"/>
      <color theme="1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游ゴシック"/>
      <family val="2"/>
      <charset val="128"/>
      <scheme val="minor"/>
    </font>
    <font>
      <i/>
      <sz val="11"/>
      <color rgb="FFFF0000"/>
      <name val="Times New Roman"/>
      <family val="1"/>
    </font>
    <font>
      <sz val="12"/>
      <color rgb="FFC00000"/>
      <name val="Times New Roman"/>
      <family val="1"/>
    </font>
    <font>
      <sz val="11"/>
      <color rgb="FFC00000"/>
      <name val="Times New Roman"/>
      <family val="1"/>
    </font>
    <font>
      <sz val="11"/>
      <color rgb="FFC00000"/>
      <name val="ＭＳ Ｐ明朝"/>
      <family val="1"/>
      <charset val="128"/>
    </font>
    <font>
      <sz val="11"/>
      <color rgb="FFC00000"/>
      <name val="ＭＳ Ｐゴシック"/>
      <family val="3"/>
      <charset val="128"/>
    </font>
    <font>
      <sz val="12"/>
      <color rgb="FFC00000"/>
      <name val="宋体"/>
      <charset val="128"/>
    </font>
    <font>
      <i/>
      <sz val="11"/>
      <color rgb="FFC00000"/>
      <name val="Times New Roman"/>
      <family val="1"/>
    </font>
    <font>
      <sz val="11"/>
      <color rgb="FFFF0000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1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11" fillId="0" borderId="0"/>
    <xf numFmtId="0" fontId="3" fillId="0" borderId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>
      <alignment vertical="center"/>
    </xf>
    <xf numFmtId="0" fontId="18" fillId="0" borderId="0"/>
    <xf numFmtId="0" fontId="18" fillId="0" borderId="0"/>
    <xf numFmtId="0" fontId="11" fillId="0" borderId="0"/>
    <xf numFmtId="0" fontId="16" fillId="0" borderId="0"/>
    <xf numFmtId="0" fontId="26" fillId="0" borderId="0"/>
    <xf numFmtId="6" fontId="11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/>
    <xf numFmtId="0" fontId="2" fillId="0" borderId="0">
      <alignment vertical="center"/>
    </xf>
    <xf numFmtId="0" fontId="1" fillId="0" borderId="0">
      <alignment vertical="center"/>
    </xf>
  </cellStyleXfs>
  <cellXfs count="482">
    <xf numFmtId="0" fontId="0" fillId="0" borderId="0" xfId="0"/>
    <xf numFmtId="0" fontId="5" fillId="0" borderId="0" xfId="1" applyFont="1" applyAlignment="1">
      <alignment vertical="center"/>
    </xf>
    <xf numFmtId="0" fontId="4" fillId="0" borderId="0" xfId="2"/>
    <xf numFmtId="0" fontId="8" fillId="0" borderId="0" xfId="3" applyFont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2" applyBorder="1"/>
    <xf numFmtId="0" fontId="8" fillId="0" borderId="1" xfId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quotePrefix="1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8" fillId="0" borderId="5" xfId="1" applyFont="1" applyBorder="1" applyAlignment="1">
      <alignment vertical="center"/>
    </xf>
    <xf numFmtId="0" fontId="8" fillId="0" borderId="6" xfId="1" applyFont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5" xfId="1" applyFont="1" applyBorder="1" applyAlignment="1">
      <alignment vertical="center" wrapText="1"/>
    </xf>
    <xf numFmtId="0" fontId="10" fillId="0" borderId="6" xfId="1" applyFont="1" applyBorder="1" applyAlignment="1">
      <alignment horizontal="center" vertical="top" textRotation="180" wrapText="1"/>
    </xf>
    <xf numFmtId="0" fontId="10" fillId="0" borderId="8" xfId="1" applyFont="1" applyBorder="1" applyAlignment="1">
      <alignment horizontal="center" vertical="top" textRotation="180" wrapText="1"/>
    </xf>
    <xf numFmtId="0" fontId="10" fillId="0" borderId="0" xfId="1" applyFont="1" applyBorder="1" applyAlignment="1">
      <alignment horizontal="center" vertical="top" textRotation="180" wrapText="1"/>
    </xf>
    <xf numFmtId="0" fontId="8" fillId="0" borderId="5" xfId="4" applyFont="1" applyBorder="1" applyAlignment="1">
      <alignment vertical="center"/>
    </xf>
    <xf numFmtId="176" fontId="8" fillId="0" borderId="6" xfId="1" applyNumberFormat="1" applyFont="1" applyFill="1" applyBorder="1" applyAlignment="1">
      <alignment vertical="center"/>
    </xf>
    <xf numFmtId="176" fontId="8" fillId="0" borderId="7" xfId="1" applyNumberFormat="1" applyFont="1" applyFill="1" applyBorder="1" applyAlignment="1">
      <alignment vertical="center"/>
    </xf>
    <xf numFmtId="176" fontId="8" fillId="0" borderId="8" xfId="1" applyNumberFormat="1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6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/>
    </xf>
    <xf numFmtId="0" fontId="8" fillId="0" borderId="8" xfId="5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0" fontId="8" fillId="0" borderId="5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vertical="center"/>
    </xf>
    <xf numFmtId="0" fontId="8" fillId="0" borderId="15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7" xfId="5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vertical="center"/>
    </xf>
    <xf numFmtId="0" fontId="5" fillId="0" borderId="0" xfId="2" applyFont="1" applyAlignment="1">
      <alignment vertical="center"/>
    </xf>
    <xf numFmtId="0" fontId="8" fillId="0" borderId="0" xfId="2" applyFont="1" applyBorder="1" applyAlignment="1">
      <alignment vertical="center"/>
    </xf>
    <xf numFmtId="0" fontId="8" fillId="0" borderId="0" xfId="6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8" fillId="0" borderId="5" xfId="2" applyFont="1" applyBorder="1" applyAlignment="1">
      <alignment vertical="center"/>
    </xf>
    <xf numFmtId="0" fontId="8" fillId="2" borderId="6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2" borderId="8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Border="1" applyAlignment="1">
      <alignment vertical="center" wrapText="1"/>
    </xf>
    <xf numFmtId="0" fontId="10" fillId="0" borderId="6" xfId="2" applyFont="1" applyBorder="1" applyAlignment="1">
      <alignment horizontal="center" vertical="top" textRotation="180" wrapText="1"/>
    </xf>
    <xf numFmtId="0" fontId="10" fillId="0" borderId="8" xfId="2" applyFont="1" applyBorder="1" applyAlignment="1">
      <alignment horizontal="center" vertical="top" textRotation="180" wrapText="1"/>
    </xf>
    <xf numFmtId="0" fontId="10" fillId="0" borderId="0" xfId="2" applyFont="1" applyBorder="1" applyAlignment="1">
      <alignment horizontal="center" vertical="top" textRotation="180" wrapText="1"/>
    </xf>
    <xf numFmtId="0" fontId="8" fillId="0" borderId="6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176" fontId="8" fillId="0" borderId="6" xfId="2" applyNumberFormat="1" applyFont="1" applyFill="1" applyBorder="1" applyAlignment="1">
      <alignment vertical="center"/>
    </xf>
    <xf numFmtId="176" fontId="8" fillId="0" borderId="8" xfId="2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vertical="center"/>
    </xf>
    <xf numFmtId="0" fontId="8" fillId="0" borderId="9" xfId="2" applyFont="1" applyFill="1" applyBorder="1" applyAlignment="1">
      <alignment vertical="center"/>
    </xf>
    <xf numFmtId="0" fontId="8" fillId="0" borderId="6" xfId="7" applyFont="1" applyFill="1" applyBorder="1" applyAlignment="1">
      <alignment horizontal="center" vertical="center"/>
    </xf>
    <xf numFmtId="0" fontId="8" fillId="0" borderId="8" xfId="7" applyFont="1" applyFill="1" applyBorder="1" applyAlignment="1">
      <alignment horizontal="center" vertical="center"/>
    </xf>
    <xf numFmtId="0" fontId="8" fillId="0" borderId="0" xfId="7" applyFont="1" applyFill="1" applyBorder="1" applyAlignment="1">
      <alignment horizontal="center" vertical="center"/>
    </xf>
    <xf numFmtId="0" fontId="8" fillId="0" borderId="5" xfId="2" applyFont="1" applyFill="1" applyBorder="1" applyAlignment="1">
      <alignment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vertical="center"/>
    </xf>
    <xf numFmtId="0" fontId="8" fillId="0" borderId="15" xfId="7" applyFont="1" applyFill="1" applyBorder="1" applyAlignment="1">
      <alignment horizontal="center" vertical="center"/>
    </xf>
    <xf numFmtId="0" fontId="8" fillId="0" borderId="17" xfId="7" applyFont="1" applyFill="1" applyBorder="1" applyAlignment="1">
      <alignment horizontal="center" vertical="center"/>
    </xf>
    <xf numFmtId="0" fontId="10" fillId="0" borderId="6" xfId="8" applyFont="1" applyBorder="1" applyAlignment="1">
      <alignment horizontal="center" vertical="top" textRotation="180" wrapText="1"/>
    </xf>
    <xf numFmtId="0" fontId="8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10" fillId="0" borderId="6" xfId="10" applyFont="1" applyBorder="1" applyAlignment="1">
      <alignment vertical="center"/>
    </xf>
    <xf numFmtId="0" fontId="10" fillId="0" borderId="0" xfId="10" applyFont="1" applyBorder="1" applyAlignment="1"/>
    <xf numFmtId="0" fontId="10" fillId="0" borderId="0" xfId="10" applyFont="1" applyBorder="1" applyAlignment="1">
      <alignment vertical="center"/>
    </xf>
    <xf numFmtId="0" fontId="16" fillId="0" borderId="0" xfId="13">
      <alignment vertical="center"/>
    </xf>
    <xf numFmtId="0" fontId="8" fillId="0" borderId="0" xfId="11" applyFont="1" applyAlignment="1">
      <alignment horizontal="left" vertical="center"/>
    </xf>
    <xf numFmtId="0" fontId="8" fillId="0" borderId="0" xfId="11" applyFont="1" applyAlignment="1">
      <alignment horizontal="left" vertical="center" wrapText="1"/>
    </xf>
    <xf numFmtId="0" fontId="8" fillId="0" borderId="6" xfId="13" applyFont="1" applyBorder="1" applyAlignment="1">
      <alignment horizontal="center" vertical="center"/>
    </xf>
    <xf numFmtId="0" fontId="8" fillId="0" borderId="0" xfId="11" applyFont="1" applyAlignment="1">
      <alignment horizontal="center" vertical="center" wrapText="1"/>
    </xf>
    <xf numFmtId="178" fontId="8" fillId="0" borderId="6" xfId="10" applyNumberFormat="1" applyFont="1" applyBorder="1" applyAlignment="1">
      <alignment horizontal="center" vertical="center"/>
    </xf>
    <xf numFmtId="178" fontId="8" fillId="0" borderId="0" xfId="10" applyNumberFormat="1" applyFont="1" applyBorder="1" applyAlignment="1">
      <alignment horizontal="center" vertical="center"/>
    </xf>
    <xf numFmtId="178" fontId="8" fillId="0" borderId="0" xfId="10" applyNumberFormat="1" applyFont="1" applyAlignment="1">
      <alignment horizontal="center" vertical="center"/>
    </xf>
    <xf numFmtId="179" fontId="8" fillId="0" borderId="6" xfId="10" applyNumberFormat="1" applyFont="1" applyBorder="1" applyAlignment="1">
      <alignment horizontal="center" vertical="center"/>
    </xf>
    <xf numFmtId="0" fontId="5" fillId="0" borderId="0" xfId="11" applyFont="1" applyAlignment="1">
      <alignment horizontal="left" vertical="center"/>
    </xf>
    <xf numFmtId="0" fontId="8" fillId="0" borderId="0" xfId="14" applyFont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5" fillId="0" borderId="0" xfId="13" applyFont="1" applyAlignment="1">
      <alignment horizontal="left" vertical="center"/>
    </xf>
    <xf numFmtId="0" fontId="5" fillId="0" borderId="22" xfId="13" applyFont="1" applyBorder="1" applyAlignment="1">
      <alignment horizontal="left" vertical="center"/>
    </xf>
    <xf numFmtId="0" fontId="10" fillId="0" borderId="6" xfId="10" applyFont="1" applyBorder="1">
      <alignment vertical="center"/>
    </xf>
    <xf numFmtId="0" fontId="8" fillId="0" borderId="6" xfId="10" applyFont="1" applyBorder="1" applyAlignment="1">
      <alignment horizontal="center"/>
    </xf>
    <xf numFmtId="0" fontId="19" fillId="0" borderId="0" xfId="12" applyFont="1" applyAlignment="1">
      <alignment vertical="center"/>
    </xf>
    <xf numFmtId="178" fontId="19" fillId="0" borderId="0" xfId="12" applyNumberFormat="1" applyFont="1" applyAlignment="1">
      <alignment horizontal="center" vertical="center"/>
    </xf>
    <xf numFmtId="0" fontId="19" fillId="0" borderId="0" xfId="13" applyFont="1">
      <alignment vertical="center"/>
    </xf>
    <xf numFmtId="0" fontId="19" fillId="0" borderId="22" xfId="12" applyFont="1" applyBorder="1" applyAlignment="1">
      <alignment vertical="center"/>
    </xf>
    <xf numFmtId="178" fontId="19" fillId="0" borderId="22" xfId="12" applyNumberFormat="1" applyFont="1" applyBorder="1" applyAlignment="1">
      <alignment horizontal="center" vertical="center"/>
    </xf>
    <xf numFmtId="0" fontId="8" fillId="0" borderId="0" xfId="10" applyFont="1">
      <alignment vertical="center"/>
    </xf>
    <xf numFmtId="0" fontId="8" fillId="0" borderId="0" xfId="10" applyFont="1" applyBorder="1">
      <alignment vertical="center"/>
    </xf>
    <xf numFmtId="0" fontId="8" fillId="0" borderId="0" xfId="10" applyFont="1" applyFill="1" applyBorder="1" applyAlignment="1">
      <alignment horizontal="left" vertical="center"/>
    </xf>
    <xf numFmtId="0" fontId="8" fillId="0" borderId="0" xfId="10" applyFont="1" applyFill="1" applyBorder="1" applyAlignment="1">
      <alignment horizontal="center" vertical="center"/>
    </xf>
    <xf numFmtId="0" fontId="8" fillId="0" borderId="6" xfId="10" applyFont="1" applyBorder="1">
      <alignment vertical="center"/>
    </xf>
    <xf numFmtId="0" fontId="8" fillId="0" borderId="0" xfId="10" applyFont="1" applyAlignment="1">
      <alignment horizontal="center" vertical="center"/>
    </xf>
    <xf numFmtId="177" fontId="8" fillId="0" borderId="0" xfId="10" applyNumberFormat="1" applyFont="1">
      <alignment vertical="center"/>
    </xf>
    <xf numFmtId="179" fontId="8" fillId="0" borderId="0" xfId="10" applyNumberFormat="1" applyFont="1">
      <alignment vertical="center"/>
    </xf>
    <xf numFmtId="1" fontId="8" fillId="0" borderId="0" xfId="10" applyNumberFormat="1" applyFont="1">
      <alignment vertical="center"/>
    </xf>
    <xf numFmtId="0" fontId="8" fillId="0" borderId="0" xfId="10" applyFont="1" applyFill="1" applyBorder="1" applyAlignment="1">
      <alignment horizontal="center"/>
    </xf>
    <xf numFmtId="0" fontId="8" fillId="0" borderId="0" xfId="10" applyFont="1" applyAlignment="1">
      <alignment horizontal="left" vertical="center"/>
    </xf>
    <xf numFmtId="178" fontId="8" fillId="0" borderId="0" xfId="10" applyNumberFormat="1" applyFont="1" applyAlignment="1">
      <alignment horizontal="left" vertical="center"/>
    </xf>
    <xf numFmtId="0" fontId="8" fillId="0" borderId="0" xfId="10" applyFont="1" applyBorder="1" applyAlignment="1">
      <alignment horizontal="left" vertical="center"/>
    </xf>
    <xf numFmtId="0" fontId="19" fillId="0" borderId="0" xfId="12" applyFont="1" applyAlignment="1">
      <alignment horizontal="left" vertical="center"/>
    </xf>
    <xf numFmtId="178" fontId="19" fillId="0" borderId="0" xfId="12" applyNumberFormat="1" applyFont="1" applyAlignment="1">
      <alignment horizontal="left" vertical="center"/>
    </xf>
    <xf numFmtId="0" fontId="19" fillId="0" borderId="0" xfId="13" applyFont="1" applyAlignment="1">
      <alignment horizontal="left" vertical="center"/>
    </xf>
    <xf numFmtId="0" fontId="19" fillId="0" borderId="22" xfId="12" applyFont="1" applyBorder="1" applyAlignment="1">
      <alignment horizontal="left" vertical="center"/>
    </xf>
    <xf numFmtId="178" fontId="19" fillId="0" borderId="22" xfId="12" applyNumberFormat="1" applyFont="1" applyBorder="1" applyAlignment="1">
      <alignment horizontal="left" vertical="center"/>
    </xf>
    <xf numFmtId="0" fontId="10" fillId="0" borderId="6" xfId="10" applyFont="1" applyBorder="1" applyAlignment="1"/>
    <xf numFmtId="0" fontId="15" fillId="0" borderId="0" xfId="8" applyFont="1"/>
    <xf numFmtId="0" fontId="11" fillId="0" borderId="0" xfId="8" applyFont="1"/>
    <xf numFmtId="0" fontId="10" fillId="0" borderId="18" xfId="8" applyFont="1" applyBorder="1" applyAlignment="1">
      <alignment horizontal="left"/>
    </xf>
    <xf numFmtId="0" fontId="8" fillId="0" borderId="18" xfId="8" applyFont="1" applyBorder="1" applyAlignment="1">
      <alignment horizontal="center"/>
    </xf>
    <xf numFmtId="0" fontId="8" fillId="0" borderId="0" xfId="8" applyFont="1" applyBorder="1" applyAlignment="1">
      <alignment horizontal="center"/>
    </xf>
    <xf numFmtId="0" fontId="10" fillId="0" borderId="0" xfId="8" applyFont="1" applyBorder="1" applyAlignment="1"/>
    <xf numFmtId="0" fontId="11" fillId="0" borderId="0" xfId="8" applyFont="1" applyAlignment="1">
      <alignment vertical="center"/>
    </xf>
    <xf numFmtId="49" fontId="8" fillId="0" borderId="18" xfId="8" applyNumberFormat="1" applyFont="1" applyBorder="1" applyAlignment="1">
      <alignment horizontal="center"/>
    </xf>
    <xf numFmtId="49" fontId="8" fillId="0" borderId="0" xfId="8" applyNumberFormat="1" applyFont="1" applyBorder="1" applyAlignment="1">
      <alignment horizontal="center"/>
    </xf>
    <xf numFmtId="0" fontId="10" fillId="0" borderId="6" xfId="8" applyFont="1" applyBorder="1" applyAlignment="1">
      <alignment horizontal="left"/>
    </xf>
    <xf numFmtId="49" fontId="8" fillId="0" borderId="6" xfId="8" applyNumberFormat="1" applyFont="1" applyBorder="1" applyAlignment="1">
      <alignment horizontal="center"/>
    </xf>
    <xf numFmtId="0" fontId="11" fillId="0" borderId="0" xfId="8" applyFont="1" applyFill="1" applyBorder="1" applyAlignment="1">
      <alignment horizontal="left"/>
    </xf>
    <xf numFmtId="0" fontId="20" fillId="0" borderId="0" xfId="8" applyFont="1" applyFill="1" applyBorder="1" applyAlignment="1">
      <alignment horizontal="left"/>
    </xf>
    <xf numFmtId="0" fontId="8" fillId="0" borderId="6" xfId="13" applyFont="1" applyBorder="1" applyAlignment="1">
      <alignment horizontal="center" vertical="center" wrapText="1"/>
    </xf>
    <xf numFmtId="178" fontId="19" fillId="0" borderId="6" xfId="2" applyNumberFormat="1" applyFont="1" applyBorder="1" applyAlignment="1">
      <alignment horizontal="left" vertical="center"/>
    </xf>
    <xf numFmtId="0" fontId="8" fillId="0" borderId="6" xfId="2" applyFont="1" applyBorder="1"/>
    <xf numFmtId="0" fontId="5" fillId="0" borderId="0" xfId="16" applyFont="1"/>
    <xf numFmtId="0" fontId="8" fillId="0" borderId="0" xfId="17" applyFont="1" applyAlignment="1">
      <alignment horizontal="center" vertical="center"/>
    </xf>
    <xf numFmtId="0" fontId="8" fillId="0" borderId="0" xfId="17" applyFont="1" applyBorder="1" applyAlignment="1">
      <alignment vertical="center"/>
    </xf>
    <xf numFmtId="0" fontId="8" fillId="0" borderId="0" xfId="17" applyFont="1" applyBorder="1" applyAlignment="1">
      <alignment horizontal="left" vertical="center"/>
    </xf>
    <xf numFmtId="0" fontId="5" fillId="0" borderId="0" xfId="17" applyFont="1" applyBorder="1" applyAlignment="1">
      <alignment horizontal="left" vertical="center"/>
    </xf>
    <xf numFmtId="0" fontId="19" fillId="0" borderId="25" xfId="16" applyFont="1" applyBorder="1" applyAlignment="1">
      <alignment horizontal="center"/>
    </xf>
    <xf numFmtId="0" fontId="19" fillId="0" borderId="23" xfId="18" applyFont="1" applyBorder="1" applyAlignment="1">
      <alignment horizontal="center"/>
    </xf>
    <xf numFmtId="0" fontId="23" fillId="0" borderId="23" xfId="16" applyFont="1" applyBorder="1" applyAlignment="1">
      <alignment horizontal="center"/>
    </xf>
    <xf numFmtId="0" fontId="23" fillId="0" borderId="24" xfId="16" applyFont="1" applyFill="1" applyBorder="1" applyAlignment="1">
      <alignment horizontal="center"/>
    </xf>
    <xf numFmtId="0" fontId="19" fillId="0" borderId="27" xfId="16" applyFont="1" applyBorder="1" applyAlignment="1">
      <alignment horizontal="center"/>
    </xf>
    <xf numFmtId="0" fontId="19" fillId="0" borderId="22" xfId="16" applyFont="1" applyBorder="1" applyAlignment="1">
      <alignment horizontal="center"/>
    </xf>
    <xf numFmtId="0" fontId="19" fillId="0" borderId="28" xfId="16" applyFont="1" applyBorder="1" applyAlignment="1">
      <alignment horizontal="center"/>
    </xf>
    <xf numFmtId="0" fontId="19" fillId="0" borderId="18" xfId="16" applyFont="1" applyBorder="1" applyAlignment="1">
      <alignment horizontal="center"/>
    </xf>
    <xf numFmtId="0" fontId="19" fillId="0" borderId="18" xfId="18" applyFont="1" applyBorder="1" applyAlignment="1">
      <alignment horizontal="center"/>
    </xf>
    <xf numFmtId="0" fontId="23" fillId="0" borderId="18" xfId="16" applyFont="1" applyBorder="1" applyAlignment="1">
      <alignment horizontal="center"/>
    </xf>
    <xf numFmtId="0" fontId="23" fillId="0" borderId="27" xfId="16" applyFont="1" applyFill="1" applyBorder="1" applyAlignment="1">
      <alignment horizontal="center"/>
    </xf>
    <xf numFmtId="0" fontId="19" fillId="0" borderId="6" xfId="18" applyFont="1" applyBorder="1" applyAlignment="1">
      <alignment horizontal="center"/>
    </xf>
    <xf numFmtId="0" fontId="8" fillId="0" borderId="6" xfId="17" applyFont="1" applyFill="1" applyBorder="1" applyAlignment="1">
      <alignment horizontal="center" vertical="center"/>
    </xf>
    <xf numFmtId="0" fontId="8" fillId="0" borderId="0" xfId="17" applyFont="1" applyFill="1" applyBorder="1" applyAlignment="1">
      <alignment horizontal="center" vertical="center"/>
    </xf>
    <xf numFmtId="0" fontId="19" fillId="0" borderId="23" xfId="16" applyFont="1" applyBorder="1" applyAlignment="1">
      <alignment horizontal="center"/>
    </xf>
    <xf numFmtId="0" fontId="19" fillId="0" borderId="6" xfId="16" applyFont="1" applyBorder="1" applyAlignment="1">
      <alignment horizontal="center"/>
    </xf>
    <xf numFmtId="0" fontId="8" fillId="0" borderId="0" xfId="17" applyFont="1" applyAlignment="1">
      <alignment vertical="center"/>
    </xf>
    <xf numFmtId="0" fontId="8" fillId="0" borderId="0" xfId="17" applyFont="1" applyAlignment="1">
      <alignment horizontal="right" vertical="center"/>
    </xf>
    <xf numFmtId="0" fontId="8" fillId="0" borderId="0" xfId="17" applyFont="1" applyBorder="1" applyAlignment="1">
      <alignment horizontal="center" vertical="center"/>
    </xf>
    <xf numFmtId="0" fontId="8" fillId="0" borderId="6" xfId="17" applyFont="1" applyBorder="1" applyAlignment="1">
      <alignment horizontal="center" vertical="center"/>
    </xf>
    <xf numFmtId="0" fontId="8" fillId="2" borderId="6" xfId="8" applyNumberFormat="1" applyFont="1" applyFill="1" applyBorder="1" applyAlignment="1">
      <alignment horizontal="center" vertical="center" wrapText="1"/>
    </xf>
    <xf numFmtId="0" fontId="8" fillId="2" borderId="7" xfId="8" applyNumberFormat="1" applyFont="1" applyFill="1" applyBorder="1" applyAlignment="1">
      <alignment horizontal="center" vertical="center" wrapText="1"/>
    </xf>
    <xf numFmtId="0" fontId="8" fillId="2" borderId="30" xfId="8" applyNumberFormat="1" applyFont="1" applyFill="1" applyBorder="1" applyAlignment="1">
      <alignment horizontal="center" vertical="center" wrapText="1"/>
    </xf>
    <xf numFmtId="0" fontId="8" fillId="2" borderId="21" xfId="8" applyNumberFormat="1" applyFont="1" applyFill="1" applyBorder="1" applyAlignment="1">
      <alignment horizontal="center" vertical="center" wrapText="1"/>
    </xf>
    <xf numFmtId="9" fontId="8" fillId="0" borderId="0" xfId="21" applyFont="1" applyBorder="1" applyAlignment="1">
      <alignment horizontal="center" vertical="center"/>
    </xf>
    <xf numFmtId="0" fontId="8" fillId="0" borderId="6" xfId="22" applyNumberFormat="1" applyFont="1" applyFill="1" applyBorder="1" applyAlignment="1">
      <alignment horizontal="center" vertical="center"/>
    </xf>
    <xf numFmtId="2" fontId="8" fillId="0" borderId="0" xfId="21" applyNumberFormat="1" applyFont="1" applyBorder="1" applyAlignment="1">
      <alignment horizontal="center" vertical="center"/>
    </xf>
    <xf numFmtId="0" fontId="8" fillId="2" borderId="31" xfId="8" applyNumberFormat="1" applyFont="1" applyFill="1" applyBorder="1" applyAlignment="1">
      <alignment horizontal="center" vertical="center" wrapText="1"/>
    </xf>
    <xf numFmtId="0" fontId="8" fillId="2" borderId="18" xfId="8" applyNumberFormat="1" applyFont="1" applyFill="1" applyBorder="1" applyAlignment="1">
      <alignment horizontal="center" vertical="center" wrapText="1"/>
    </xf>
    <xf numFmtId="0" fontId="8" fillId="2" borderId="23" xfId="8" applyNumberFormat="1" applyFont="1" applyFill="1" applyBorder="1" applyAlignment="1">
      <alignment horizontal="center" vertical="center" wrapText="1"/>
    </xf>
    <xf numFmtId="0" fontId="8" fillId="0" borderId="6" xfId="8" applyNumberFormat="1" applyFont="1" applyFill="1" applyBorder="1" applyAlignment="1">
      <alignment horizontal="center" vertical="center" wrapText="1"/>
    </xf>
    <xf numFmtId="0" fontId="8" fillId="0" borderId="7" xfId="8" applyNumberFormat="1" applyFont="1" applyFill="1" applyBorder="1" applyAlignment="1">
      <alignment horizontal="center" vertical="center" wrapText="1"/>
    </xf>
    <xf numFmtId="0" fontId="8" fillId="0" borderId="21" xfId="8" applyNumberFormat="1" applyFont="1" applyFill="1" applyBorder="1" applyAlignment="1">
      <alignment horizontal="center" vertical="center" wrapText="1"/>
    </xf>
    <xf numFmtId="0" fontId="8" fillId="0" borderId="18" xfId="8" applyNumberFormat="1" applyFont="1" applyFill="1" applyBorder="1" applyAlignment="1">
      <alignment horizontal="center" vertical="center" wrapText="1"/>
    </xf>
    <xf numFmtId="0" fontId="8" fillId="0" borderId="22" xfId="17" applyFont="1" applyBorder="1" applyAlignment="1">
      <alignment vertical="center"/>
    </xf>
    <xf numFmtId="2" fontId="8" fillId="0" borderId="0" xfId="17" applyNumberFormat="1" applyFont="1" applyAlignment="1">
      <alignment horizontal="center" vertical="center"/>
    </xf>
    <xf numFmtId="0" fontId="8" fillId="0" borderId="19" xfId="17" applyFont="1" applyFill="1" applyBorder="1" applyAlignment="1">
      <alignment horizontal="center" vertical="center"/>
    </xf>
    <xf numFmtId="56" fontId="8" fillId="0" borderId="0" xfId="17" quotePrefix="1" applyNumberFormat="1" applyFont="1" applyFill="1" applyBorder="1" applyAlignment="1">
      <alignment horizontal="center" vertical="center"/>
    </xf>
    <xf numFmtId="0" fontId="8" fillId="2" borderId="0" xfId="8" applyNumberFormat="1" applyFont="1" applyFill="1" applyBorder="1" applyAlignment="1">
      <alignment horizontal="center" vertical="center" wrapText="1"/>
    </xf>
    <xf numFmtId="0" fontId="8" fillId="0" borderId="0" xfId="8" applyNumberFormat="1" applyFont="1" applyFill="1" applyBorder="1" applyAlignment="1">
      <alignment horizontal="center" vertical="center" wrapText="1"/>
    </xf>
    <xf numFmtId="0" fontId="8" fillId="0" borderId="0" xfId="22" applyNumberFormat="1" applyFont="1" applyFill="1" applyBorder="1" applyAlignment="1">
      <alignment horizontal="center" vertical="center"/>
    </xf>
    <xf numFmtId="0" fontId="8" fillId="0" borderId="0" xfId="17" applyFont="1" applyBorder="1" applyAlignment="1">
      <alignment horizontal="left" vertical="center" wrapText="1"/>
    </xf>
    <xf numFmtId="0" fontId="8" fillId="4" borderId="6" xfId="8" applyNumberFormat="1" applyFont="1" applyFill="1" applyBorder="1" applyAlignment="1">
      <alignment horizontal="center" vertical="center" wrapText="1"/>
    </xf>
    <xf numFmtId="0" fontId="19" fillId="0" borderId="6" xfId="16" applyFont="1" applyBorder="1" applyAlignment="1">
      <alignment horizontal="center"/>
    </xf>
    <xf numFmtId="0" fontId="19" fillId="0" borderId="23" xfId="16" applyFont="1" applyBorder="1" applyAlignment="1">
      <alignment horizontal="center"/>
    </xf>
    <xf numFmtId="0" fontId="19" fillId="0" borderId="25" xfId="16" applyFont="1" applyBorder="1" applyAlignment="1">
      <alignment horizontal="center"/>
    </xf>
    <xf numFmtId="0" fontId="8" fillId="0" borderId="0" xfId="17" applyFont="1" applyBorder="1" applyAlignment="1">
      <alignment horizontal="center" vertical="center"/>
    </xf>
    <xf numFmtId="0" fontId="8" fillId="0" borderId="0" xfId="17" applyNumberFormat="1" applyFont="1" applyBorder="1" applyAlignment="1">
      <alignment horizontal="center" vertical="center" wrapText="1"/>
    </xf>
    <xf numFmtId="0" fontId="8" fillId="0" borderId="0" xfId="17" applyNumberFormat="1" applyFont="1" applyBorder="1" applyAlignment="1">
      <alignment horizontal="left" vertical="center"/>
    </xf>
    <xf numFmtId="0" fontId="8" fillId="4" borderId="30" xfId="8" applyNumberFormat="1" applyFont="1" applyFill="1" applyBorder="1" applyAlignment="1">
      <alignment horizontal="center" vertical="center" wrapText="1"/>
    </xf>
    <xf numFmtId="0" fontId="8" fillId="4" borderId="32" xfId="8" applyNumberFormat="1" applyFont="1" applyFill="1" applyBorder="1" applyAlignment="1">
      <alignment horizontal="center" vertical="center" wrapText="1"/>
    </xf>
    <xf numFmtId="0" fontId="8" fillId="4" borderId="31" xfId="8" applyNumberFormat="1" applyFont="1" applyFill="1" applyBorder="1" applyAlignment="1">
      <alignment horizontal="center" vertical="center" wrapText="1"/>
    </xf>
    <xf numFmtId="0" fontId="19" fillId="0" borderId="0" xfId="18" applyFont="1"/>
    <xf numFmtId="0" fontId="12" fillId="0" borderId="0" xfId="17" applyFont="1" applyBorder="1" applyAlignment="1">
      <alignment horizontal="left" vertical="center"/>
    </xf>
    <xf numFmtId="0" fontId="8" fillId="0" borderId="19" xfId="17" applyFont="1" applyBorder="1" applyAlignment="1">
      <alignment vertical="center"/>
    </xf>
    <xf numFmtId="0" fontId="5" fillId="0" borderId="22" xfId="17" applyFont="1" applyBorder="1" applyAlignment="1">
      <alignment vertical="center"/>
    </xf>
    <xf numFmtId="0" fontId="8" fillId="0" borderId="19" xfId="17" applyNumberFormat="1" applyFont="1" applyFill="1" applyBorder="1" applyAlignment="1">
      <alignment horizontal="center" vertical="center" textRotation="180" wrapText="1"/>
    </xf>
    <xf numFmtId="0" fontId="29" fillId="0" borderId="0" xfId="0" applyFont="1"/>
    <xf numFmtId="0" fontId="8" fillId="0" borderId="0" xfId="17" applyNumberFormat="1" applyFont="1" applyFill="1" applyBorder="1" applyAlignment="1">
      <alignment horizontal="center" vertical="center" textRotation="180" wrapText="1"/>
    </xf>
    <xf numFmtId="0" fontId="8" fillId="4" borderId="23" xfId="8" applyNumberFormat="1" applyFont="1" applyFill="1" applyBorder="1" applyAlignment="1">
      <alignment horizontal="center" vertical="center" wrapText="1"/>
    </xf>
    <xf numFmtId="0" fontId="8" fillId="0" borderId="0" xfId="17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vertical="top" wrapText="1"/>
    </xf>
    <xf numFmtId="0" fontId="12" fillId="0" borderId="0" xfId="2" applyFont="1" applyFill="1" applyBorder="1" applyAlignment="1">
      <alignment vertical="top" wrapText="1"/>
    </xf>
    <xf numFmtId="0" fontId="8" fillId="0" borderId="6" xfId="10" applyFont="1" applyBorder="1" applyAlignment="1">
      <alignment horizontal="center" vertical="center"/>
    </xf>
    <xf numFmtId="0" fontId="8" fillId="0" borderId="0" xfId="23" applyFont="1">
      <alignment vertical="center"/>
    </xf>
    <xf numFmtId="0" fontId="8" fillId="0" borderId="0" xfId="23" applyFont="1" applyAlignment="1"/>
    <xf numFmtId="0" fontId="12" fillId="0" borderId="0" xfId="23" applyFont="1" applyFill="1" applyBorder="1">
      <alignment vertical="center"/>
    </xf>
    <xf numFmtId="0" fontId="8" fillId="0" borderId="0" xfId="24" applyFont="1">
      <alignment vertical="center"/>
    </xf>
    <xf numFmtId="0" fontId="12" fillId="0" borderId="0" xfId="24" applyFont="1" applyFill="1" applyBorder="1">
      <alignment vertical="center"/>
    </xf>
    <xf numFmtId="0" fontId="12" fillId="0" borderId="33" xfId="2" applyFont="1" applyFill="1" applyBorder="1" applyAlignment="1">
      <alignment vertical="top" wrapText="1"/>
    </xf>
    <xf numFmtId="0" fontId="4" fillId="0" borderId="0" xfId="2" applyFill="1" applyBorder="1"/>
    <xf numFmtId="0" fontId="4" fillId="0" borderId="0" xfId="2" applyFill="1"/>
    <xf numFmtId="0" fontId="9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top" textRotation="180" wrapText="1"/>
    </xf>
    <xf numFmtId="0" fontId="8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top" textRotation="180" wrapText="1"/>
    </xf>
    <xf numFmtId="0" fontId="9" fillId="0" borderId="4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top" textRotation="180" wrapText="1"/>
    </xf>
    <xf numFmtId="0" fontId="8" fillId="0" borderId="4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top" textRotation="180" wrapText="1"/>
    </xf>
    <xf numFmtId="0" fontId="8" fillId="0" borderId="6" xfId="2" applyFont="1" applyBorder="1" applyAlignment="1">
      <alignment horizontal="right" vertical="center"/>
    </xf>
    <xf numFmtId="176" fontId="8" fillId="0" borderId="6" xfId="2" applyNumberFormat="1" applyFont="1" applyFill="1" applyBorder="1" applyAlignment="1">
      <alignment horizontal="right" vertical="center"/>
    </xf>
    <xf numFmtId="0" fontId="8" fillId="0" borderId="6" xfId="2" applyFont="1" applyFill="1" applyBorder="1" applyAlignment="1">
      <alignment horizontal="right" vertical="center"/>
    </xf>
    <xf numFmtId="0" fontId="8" fillId="0" borderId="8" xfId="2" applyFont="1" applyFill="1" applyBorder="1" applyAlignment="1">
      <alignment horizontal="right" vertical="center"/>
    </xf>
    <xf numFmtId="176" fontId="8" fillId="0" borderId="8" xfId="2" applyNumberFormat="1" applyFont="1" applyFill="1" applyBorder="1" applyAlignment="1">
      <alignment horizontal="right" vertical="center"/>
    </xf>
    <xf numFmtId="179" fontId="8" fillId="0" borderId="6" xfId="2" applyNumberFormat="1" applyFont="1" applyFill="1" applyBorder="1" applyAlignment="1">
      <alignment horizontal="center" vertical="center"/>
    </xf>
    <xf numFmtId="179" fontId="8" fillId="0" borderId="11" xfId="2" applyNumberFormat="1" applyFont="1" applyFill="1" applyBorder="1" applyAlignment="1">
      <alignment horizontal="center" vertical="center"/>
    </xf>
    <xf numFmtId="179" fontId="8" fillId="0" borderId="6" xfId="1" applyNumberFormat="1" applyFont="1" applyFill="1" applyBorder="1" applyAlignment="1">
      <alignment horizontal="center" vertical="center"/>
    </xf>
    <xf numFmtId="179" fontId="8" fillId="0" borderId="11" xfId="1" applyNumberFormat="1" applyFont="1" applyFill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21" fillId="0" borderId="6" xfId="0" applyFont="1" applyBorder="1" applyAlignment="1">
      <alignment horizontal="justify" vertical="center"/>
    </xf>
    <xf numFmtId="176" fontId="8" fillId="0" borderId="34" xfId="2" applyNumberFormat="1" applyFont="1" applyFill="1" applyBorder="1" applyAlignment="1">
      <alignment vertical="center"/>
    </xf>
    <xf numFmtId="0" fontId="10" fillId="0" borderId="0" xfId="8" applyFont="1" applyBorder="1" applyAlignment="1">
      <alignment horizontal="center" vertical="top" textRotation="180" wrapText="1"/>
    </xf>
    <xf numFmtId="0" fontId="10" fillId="0" borderId="8" xfId="8" applyFont="1" applyBorder="1" applyAlignment="1">
      <alignment horizontal="center" vertical="top" textRotation="180" wrapText="1"/>
    </xf>
    <xf numFmtId="0" fontId="8" fillId="0" borderId="6" xfId="10" applyFont="1" applyBorder="1" applyAlignment="1">
      <alignment horizontal="center" vertical="center"/>
    </xf>
    <xf numFmtId="0" fontId="8" fillId="0" borderId="6" xfId="13" applyFont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38" xfId="2" applyFont="1" applyFill="1" applyBorder="1" applyAlignment="1">
      <alignment horizontal="center" vertical="center"/>
    </xf>
    <xf numFmtId="0" fontId="8" fillId="0" borderId="37" xfId="2" applyFont="1" applyFill="1" applyBorder="1" applyAlignment="1">
      <alignment horizontal="center" vertical="center"/>
    </xf>
    <xf numFmtId="0" fontId="8" fillId="0" borderId="29" xfId="2" applyFont="1" applyFill="1" applyBorder="1" applyAlignment="1">
      <alignment horizontal="center" vertical="center"/>
    </xf>
    <xf numFmtId="0" fontId="8" fillId="0" borderId="39" xfId="2" applyFont="1" applyFill="1" applyBorder="1" applyAlignment="1">
      <alignment horizontal="center" vertical="center"/>
    </xf>
    <xf numFmtId="0" fontId="19" fillId="3" borderId="23" xfId="16" applyFont="1" applyFill="1" applyBorder="1" applyAlignment="1">
      <alignment horizontal="center"/>
    </xf>
    <xf numFmtId="0" fontId="19" fillId="3" borderId="27" xfId="16" applyFont="1" applyFill="1" applyBorder="1" applyAlignment="1">
      <alignment horizontal="center"/>
    </xf>
    <xf numFmtId="0" fontId="19" fillId="3" borderId="22" xfId="16" applyFont="1" applyFill="1" applyBorder="1" applyAlignment="1">
      <alignment horizontal="center"/>
    </xf>
    <xf numFmtId="0" fontId="19" fillId="3" borderId="28" xfId="16" applyFont="1" applyFill="1" applyBorder="1" applyAlignment="1">
      <alignment horizontal="center"/>
    </xf>
    <xf numFmtId="0" fontId="19" fillId="3" borderId="18" xfId="16" applyFont="1" applyFill="1" applyBorder="1" applyAlignment="1">
      <alignment horizontal="center"/>
    </xf>
    <xf numFmtId="0" fontId="19" fillId="3" borderId="6" xfId="16" applyFont="1" applyFill="1" applyBorder="1" applyAlignment="1">
      <alignment horizontal="center"/>
    </xf>
    <xf numFmtId="0" fontId="8" fillId="3" borderId="6" xfId="17" applyFont="1" applyFill="1" applyBorder="1" applyAlignment="1">
      <alignment horizontal="center" vertical="center"/>
    </xf>
    <xf numFmtId="0" fontId="8" fillId="3" borderId="6" xfId="8" applyNumberFormat="1" applyFont="1" applyFill="1" applyBorder="1" applyAlignment="1">
      <alignment horizontal="center" vertical="center" wrapText="1"/>
    </xf>
    <xf numFmtId="0" fontId="8" fillId="3" borderId="7" xfId="8" applyNumberFormat="1" applyFont="1" applyFill="1" applyBorder="1" applyAlignment="1">
      <alignment horizontal="center" vertical="center" wrapText="1"/>
    </xf>
    <xf numFmtId="0" fontId="8" fillId="3" borderId="30" xfId="8" applyNumberFormat="1" applyFont="1" applyFill="1" applyBorder="1" applyAlignment="1">
      <alignment horizontal="center" vertical="center" wrapText="1"/>
    </xf>
    <xf numFmtId="0" fontId="8" fillId="3" borderId="21" xfId="8" applyNumberFormat="1" applyFont="1" applyFill="1" applyBorder="1" applyAlignment="1">
      <alignment horizontal="center" vertical="center" wrapText="1"/>
    </xf>
    <xf numFmtId="0" fontId="8" fillId="3" borderId="31" xfId="8" applyNumberFormat="1" applyFont="1" applyFill="1" applyBorder="1" applyAlignment="1">
      <alignment horizontal="center" vertical="center" wrapText="1"/>
    </xf>
    <xf numFmtId="0" fontId="8" fillId="3" borderId="32" xfId="8" applyNumberFormat="1" applyFont="1" applyFill="1" applyBorder="1" applyAlignment="1">
      <alignment horizontal="center" vertical="center" wrapText="1"/>
    </xf>
    <xf numFmtId="0" fontId="8" fillId="3" borderId="18" xfId="8" applyNumberFormat="1" applyFont="1" applyFill="1" applyBorder="1" applyAlignment="1">
      <alignment horizontal="center" vertical="center" wrapText="1"/>
    </xf>
    <xf numFmtId="0" fontId="8" fillId="3" borderId="23" xfId="8" applyNumberFormat="1" applyFont="1" applyFill="1" applyBorder="1" applyAlignment="1">
      <alignment horizontal="center" vertical="center" wrapText="1"/>
    </xf>
    <xf numFmtId="0" fontId="8" fillId="3" borderId="19" xfId="17" applyFont="1" applyFill="1" applyBorder="1" applyAlignment="1">
      <alignment vertical="center"/>
    </xf>
    <xf numFmtId="0" fontId="8" fillId="3" borderId="0" xfId="17" applyFont="1" applyFill="1" applyBorder="1" applyAlignment="1">
      <alignment vertical="center"/>
    </xf>
    <xf numFmtId="0" fontId="8" fillId="3" borderId="0" xfId="17" applyFont="1" applyFill="1" applyAlignment="1">
      <alignment horizontal="center" vertical="center"/>
    </xf>
    <xf numFmtId="0" fontId="8" fillId="3" borderId="0" xfId="17" applyFont="1" applyFill="1" applyAlignment="1">
      <alignment horizontal="right" vertical="center"/>
    </xf>
    <xf numFmtId="0" fontId="5" fillId="3" borderId="0" xfId="17" applyFont="1" applyFill="1" applyBorder="1" applyAlignment="1">
      <alignment horizontal="left" vertical="center"/>
    </xf>
    <xf numFmtId="0" fontId="5" fillId="3" borderId="22" xfId="17" applyFont="1" applyFill="1" applyBorder="1" applyAlignment="1">
      <alignment vertical="center"/>
    </xf>
    <xf numFmtId="0" fontId="8" fillId="3" borderId="22" xfId="17" applyFont="1" applyFill="1" applyBorder="1" applyAlignment="1">
      <alignment vertical="center"/>
    </xf>
    <xf numFmtId="0" fontId="5" fillId="0" borderId="0" xfId="1" applyFont="1" applyAlignment="1">
      <alignment horizontal="left" vertical="center"/>
    </xf>
    <xf numFmtId="0" fontId="32" fillId="0" borderId="0" xfId="2" applyFont="1"/>
    <xf numFmtId="0" fontId="32" fillId="0" borderId="0" xfId="2" applyFont="1" applyFill="1" applyBorder="1"/>
    <xf numFmtId="0" fontId="8" fillId="0" borderId="0" xfId="3" applyFont="1" applyAlignment="1">
      <alignment horizontal="left" vertical="center"/>
    </xf>
    <xf numFmtId="0" fontId="33" fillId="0" borderId="0" xfId="23" applyFont="1" applyAlignment="1"/>
    <xf numFmtId="0" fontId="34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 textRotation="180"/>
    </xf>
    <xf numFmtId="0" fontId="36" fillId="0" borderId="6" xfId="0" applyFont="1" applyBorder="1" applyAlignment="1">
      <alignment horizontal="center" vertical="center"/>
    </xf>
    <xf numFmtId="0" fontId="12" fillId="0" borderId="0" xfId="23" applyFont="1" applyFill="1" applyBorder="1" applyAlignment="1">
      <alignment horizontal="left" vertical="center"/>
    </xf>
    <xf numFmtId="0" fontId="31" fillId="0" borderId="0" xfId="26" applyFont="1">
      <alignment vertical="center"/>
    </xf>
    <xf numFmtId="0" fontId="33" fillId="0" borderId="0" xfId="11" applyFont="1" applyAlignment="1">
      <alignment horizontal="left" vertical="center" wrapText="1"/>
    </xf>
    <xf numFmtId="0" fontId="22" fillId="0" borderId="6" xfId="26" applyFont="1" applyBorder="1" applyAlignment="1">
      <alignment horizontal="center" vertical="center"/>
    </xf>
    <xf numFmtId="0" fontId="38" fillId="0" borderId="6" xfId="26" applyFont="1" applyBorder="1" applyAlignment="1">
      <alignment horizontal="left" vertical="center"/>
    </xf>
    <xf numFmtId="0" fontId="39" fillId="0" borderId="6" xfId="26" applyFont="1" applyBorder="1" applyAlignment="1">
      <alignment horizontal="center" vertical="center"/>
    </xf>
    <xf numFmtId="0" fontId="33" fillId="0" borderId="0" xfId="10" applyFont="1">
      <alignment vertical="center"/>
    </xf>
    <xf numFmtId="178" fontId="33" fillId="0" borderId="0" xfId="10" applyNumberFormat="1" applyFont="1" applyAlignment="1">
      <alignment horizontal="center" vertical="center"/>
    </xf>
    <xf numFmtId="0" fontId="40" fillId="0" borderId="0" xfId="26" applyFont="1">
      <alignment vertical="center"/>
    </xf>
    <xf numFmtId="0" fontId="10" fillId="0" borderId="6" xfId="26" applyFont="1" applyBorder="1" applyAlignment="1">
      <alignment horizontal="left" vertical="center"/>
    </xf>
    <xf numFmtId="0" fontId="8" fillId="0" borderId="6" xfId="26" applyFont="1" applyBorder="1" applyAlignment="1">
      <alignment horizontal="center" vertical="center"/>
    </xf>
    <xf numFmtId="0" fontId="31" fillId="0" borderId="6" xfId="26" applyFont="1" applyBorder="1">
      <alignment vertical="center"/>
    </xf>
    <xf numFmtId="0" fontId="19" fillId="0" borderId="0" xfId="26" applyFont="1" applyBorder="1" applyAlignment="1">
      <alignment horizontal="center" vertical="center"/>
    </xf>
    <xf numFmtId="0" fontId="10" fillId="0" borderId="0" xfId="26" applyFont="1" applyBorder="1" applyAlignment="1">
      <alignment horizontal="left" vertical="center"/>
    </xf>
    <xf numFmtId="0" fontId="8" fillId="0" borderId="0" xfId="26" applyFont="1" applyBorder="1" applyAlignment="1">
      <alignment horizontal="center" vertical="center"/>
    </xf>
    <xf numFmtId="0" fontId="31" fillId="0" borderId="6" xfId="26" applyFont="1" applyBorder="1" applyAlignment="1">
      <alignment horizontal="center" vertical="center"/>
    </xf>
    <xf numFmtId="0" fontId="22" fillId="0" borderId="6" xfId="26" applyFont="1" applyBorder="1" applyAlignment="1">
      <alignment horizontal="center" vertical="center" wrapText="1"/>
    </xf>
    <xf numFmtId="0" fontId="38" fillId="0" borderId="6" xfId="26" applyFont="1" applyBorder="1" applyAlignment="1">
      <alignment vertical="center" wrapText="1"/>
    </xf>
    <xf numFmtId="0" fontId="33" fillId="0" borderId="6" xfId="10" applyFont="1" applyBorder="1" applyAlignment="1">
      <alignment horizontal="center" vertical="center"/>
    </xf>
    <xf numFmtId="0" fontId="38" fillId="0" borderId="6" xfId="26" applyFont="1" applyBorder="1" applyAlignment="1">
      <alignment vertical="center"/>
    </xf>
    <xf numFmtId="0" fontId="39" fillId="0" borderId="6" xfId="26" applyFont="1" applyBorder="1" applyAlignment="1">
      <alignment horizontal="center" vertical="center" wrapText="1"/>
    </xf>
    <xf numFmtId="0" fontId="23" fillId="0" borderId="0" xfId="26" applyFont="1" applyBorder="1" applyAlignment="1">
      <alignment horizontal="center" vertical="center"/>
    </xf>
    <xf numFmtId="0" fontId="41" fillId="0" borderId="0" xfId="26" applyFont="1" applyBorder="1" applyAlignment="1">
      <alignment horizontal="left" vertical="center"/>
    </xf>
    <xf numFmtId="0" fontId="33" fillId="0" borderId="0" xfId="26" applyFont="1" applyBorder="1" applyAlignment="1">
      <alignment horizontal="center" vertical="center"/>
    </xf>
    <xf numFmtId="0" fontId="8" fillId="0" borderId="0" xfId="8" applyFont="1"/>
    <xf numFmtId="0" fontId="38" fillId="0" borderId="6" xfId="26" applyFont="1" applyBorder="1">
      <alignment vertical="center"/>
    </xf>
    <xf numFmtId="0" fontId="8" fillId="0" borderId="6" xfId="8" applyFont="1" applyBorder="1" applyAlignment="1">
      <alignment horizontal="center"/>
    </xf>
    <xf numFmtId="0" fontId="11" fillId="0" borderId="6" xfId="8" applyFont="1" applyBorder="1"/>
    <xf numFmtId="0" fontId="42" fillId="0" borderId="0" xfId="12" applyFont="1" applyAlignment="1">
      <alignment vertical="center"/>
    </xf>
    <xf numFmtId="178" fontId="42" fillId="0" borderId="0" xfId="12" applyNumberFormat="1" applyFont="1" applyAlignment="1">
      <alignment horizontal="center" vertical="center"/>
    </xf>
    <xf numFmtId="0" fontId="42" fillId="0" borderId="0" xfId="13" applyFont="1">
      <alignment vertical="center"/>
    </xf>
    <xf numFmtId="0" fontId="43" fillId="0" borderId="0" xfId="11" applyFont="1" applyAlignment="1">
      <alignment horizontal="left" vertical="center" wrapText="1"/>
    </xf>
    <xf numFmtId="0" fontId="43" fillId="0" borderId="0" xfId="11" applyFont="1" applyAlignment="1">
      <alignment horizontal="center" vertical="center" wrapText="1"/>
    </xf>
    <xf numFmtId="0" fontId="44" fillId="0" borderId="0" xfId="8" applyFont="1"/>
    <xf numFmtId="0" fontId="45" fillId="0" borderId="0" xfId="8" applyFont="1"/>
    <xf numFmtId="0" fontId="46" fillId="0" borderId="0" xfId="13" applyFont="1">
      <alignment vertical="center"/>
    </xf>
    <xf numFmtId="0" fontId="38" fillId="0" borderId="6" xfId="26" applyFont="1" applyBorder="1" applyAlignment="1">
      <alignment horizontal="center" vertical="center"/>
    </xf>
    <xf numFmtId="0" fontId="43" fillId="0" borderId="6" xfId="8" applyFont="1" applyBorder="1" applyAlignment="1">
      <alignment horizontal="center"/>
    </xf>
    <xf numFmtId="0" fontId="43" fillId="0" borderId="0" xfId="8" applyFont="1" applyBorder="1" applyAlignment="1">
      <alignment horizontal="center"/>
    </xf>
    <xf numFmtId="0" fontId="47" fillId="0" borderId="0" xfId="8" applyFont="1" applyBorder="1" applyAlignment="1"/>
    <xf numFmtId="0" fontId="45" fillId="0" borderId="0" xfId="8" applyFont="1" applyAlignment="1">
      <alignment vertical="center"/>
    </xf>
    <xf numFmtId="49" fontId="43" fillId="0" borderId="6" xfId="8" applyNumberFormat="1" applyFont="1" applyBorder="1" applyAlignment="1">
      <alignment horizontal="center"/>
    </xf>
    <xf numFmtId="49" fontId="43" fillId="0" borderId="0" xfId="8" applyNumberFormat="1" applyFont="1" applyBorder="1" applyAlignment="1">
      <alignment horizontal="center"/>
    </xf>
    <xf numFmtId="0" fontId="45" fillId="0" borderId="6" xfId="8" applyFont="1" applyBorder="1"/>
    <xf numFmtId="0" fontId="23" fillId="0" borderId="0" xfId="12" applyFont="1" applyAlignment="1">
      <alignment vertical="center"/>
    </xf>
    <xf numFmtId="0" fontId="38" fillId="0" borderId="6" xfId="0" applyFont="1" applyBorder="1" applyAlignment="1">
      <alignment horizontal="center" vertical="center"/>
    </xf>
    <xf numFmtId="0" fontId="33" fillId="0" borderId="6" xfId="8" applyFont="1" applyBorder="1" applyAlignment="1">
      <alignment horizontal="center"/>
    </xf>
    <xf numFmtId="49" fontId="33" fillId="0" borderId="6" xfId="8" applyNumberFormat="1" applyFont="1" applyBorder="1" applyAlignment="1">
      <alignment horizontal="center"/>
    </xf>
    <xf numFmtId="0" fontId="38" fillId="0" borderId="6" xfId="0" applyFont="1" applyBorder="1" applyAlignment="1">
      <alignment horizontal="center" vertical="center" wrapText="1"/>
    </xf>
    <xf numFmtId="0" fontId="48" fillId="0" borderId="6" xfId="8" applyFont="1" applyBorder="1"/>
    <xf numFmtId="0" fontId="19" fillId="0" borderId="25" xfId="16" applyFont="1" applyBorder="1" applyAlignment="1">
      <alignment horizontal="center"/>
    </xf>
    <xf numFmtId="0" fontId="19" fillId="3" borderId="25" xfId="16" applyFont="1" applyFill="1" applyBorder="1" applyAlignment="1">
      <alignment horizontal="center"/>
    </xf>
    <xf numFmtId="0" fontId="22" fillId="3" borderId="19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 wrapText="1"/>
    </xf>
    <xf numFmtId="0" fontId="22" fillId="3" borderId="22" xfId="0" applyFont="1" applyFill="1" applyBorder="1" applyAlignment="1">
      <alignment horizontal="center" vertical="center" wrapText="1"/>
    </xf>
    <xf numFmtId="0" fontId="19" fillId="0" borderId="25" xfId="18" applyFont="1" applyBorder="1" applyAlignment="1">
      <alignment horizontal="center"/>
    </xf>
    <xf numFmtId="0" fontId="19" fillId="0" borderId="28" xfId="18" applyFont="1" applyBorder="1" applyAlignment="1">
      <alignment horizontal="center"/>
    </xf>
    <xf numFmtId="0" fontId="19" fillId="0" borderId="21" xfId="18" applyFont="1" applyBorder="1" applyAlignment="1">
      <alignment horizontal="center"/>
    </xf>
    <xf numFmtId="0" fontId="19" fillId="0" borderId="0" xfId="18" applyFont="1" applyBorder="1"/>
    <xf numFmtId="0" fontId="22" fillId="0" borderId="0" xfId="16" applyFont="1" applyBorder="1" applyAlignment="1">
      <alignment horizontal="center"/>
    </xf>
    <xf numFmtId="0" fontId="22" fillId="0" borderId="0" xfId="16" applyFont="1" applyFill="1" applyBorder="1" applyAlignment="1">
      <alignment horizontal="center"/>
    </xf>
    <xf numFmtId="0" fontId="19" fillId="0" borderId="0" xfId="18" applyFont="1" applyBorder="1" applyAlignment="1">
      <alignment horizontal="center"/>
    </xf>
    <xf numFmtId="0" fontId="19" fillId="0" borderId="0" xfId="18" applyFont="1" applyFill="1" applyBorder="1" applyAlignment="1">
      <alignment horizontal="center"/>
    </xf>
    <xf numFmtId="0" fontId="22" fillId="0" borderId="0" xfId="0" applyFont="1" applyAlignment="1">
      <alignment horizontal="left" vertical="center"/>
    </xf>
    <xf numFmtId="0" fontId="22" fillId="3" borderId="25" xfId="0" applyFont="1" applyFill="1" applyBorder="1" applyAlignment="1">
      <alignment horizontal="center" vertical="center" wrapText="1"/>
    </xf>
    <xf numFmtId="0" fontId="22" fillId="3" borderId="28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22" fillId="3" borderId="40" xfId="0" applyFont="1" applyFill="1" applyBorder="1" applyAlignment="1">
      <alignment horizontal="center" vertical="center" wrapText="1"/>
    </xf>
    <xf numFmtId="0" fontId="22" fillId="3" borderId="18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2" fillId="3" borderId="41" xfId="0" applyFont="1" applyFill="1" applyBorder="1" applyAlignment="1">
      <alignment horizontal="center" vertical="center" wrapText="1"/>
    </xf>
    <xf numFmtId="0" fontId="22" fillId="3" borderId="27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left" vertical="center"/>
    </xf>
    <xf numFmtId="0" fontId="34" fillId="0" borderId="2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5" xfId="0" applyFont="1" applyBorder="1" applyAlignment="1">
      <alignment horizontal="left" vertical="center"/>
    </xf>
    <xf numFmtId="0" fontId="34" fillId="0" borderId="8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 textRotation="180"/>
    </xf>
    <xf numFmtId="0" fontId="34" fillId="0" borderId="14" xfId="0" applyFont="1" applyBorder="1" applyAlignment="1">
      <alignment horizontal="left" vertical="center"/>
    </xf>
    <xf numFmtId="0" fontId="34" fillId="0" borderId="15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0" xfId="0" applyFont="1" applyBorder="1" applyAlignment="1">
      <alignment horizontal="left" vertical="center"/>
    </xf>
    <xf numFmtId="0" fontId="34" fillId="0" borderId="11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8" fillId="3" borderId="23" xfId="17" applyFont="1" applyFill="1" applyBorder="1" applyAlignment="1">
      <alignment horizontal="center" vertical="center"/>
    </xf>
    <xf numFmtId="0" fontId="8" fillId="3" borderId="26" xfId="17" applyFont="1" applyFill="1" applyBorder="1" applyAlignment="1">
      <alignment horizontal="center" vertical="center"/>
    </xf>
    <xf numFmtId="0" fontId="8" fillId="3" borderId="18" xfId="17" applyFont="1" applyFill="1" applyBorder="1" applyAlignment="1">
      <alignment horizontal="center" vertical="center"/>
    </xf>
    <xf numFmtId="0" fontId="8" fillId="3" borderId="23" xfId="17" applyNumberFormat="1" applyFont="1" applyFill="1" applyBorder="1" applyAlignment="1">
      <alignment horizontal="center" vertical="center" textRotation="180" wrapText="1"/>
    </xf>
    <xf numFmtId="0" fontId="8" fillId="3" borderId="26" xfId="17" applyNumberFormat="1" applyFont="1" applyFill="1" applyBorder="1" applyAlignment="1">
      <alignment horizontal="center" vertical="center" textRotation="180" wrapText="1"/>
    </xf>
    <xf numFmtId="0" fontId="8" fillId="3" borderId="18" xfId="17" applyNumberFormat="1" applyFont="1" applyFill="1" applyBorder="1" applyAlignment="1">
      <alignment horizontal="center" vertical="center" textRotation="180" wrapText="1"/>
    </xf>
    <xf numFmtId="0" fontId="8" fillId="3" borderId="23" xfId="17" applyFont="1" applyFill="1" applyBorder="1" applyAlignment="1">
      <alignment horizontal="center" vertical="center" wrapText="1"/>
    </xf>
    <xf numFmtId="0" fontId="8" fillId="3" borderId="26" xfId="17" applyFont="1" applyFill="1" applyBorder="1" applyAlignment="1">
      <alignment horizontal="center" vertical="center" wrapText="1"/>
    </xf>
    <xf numFmtId="0" fontId="8" fillId="3" borderId="18" xfId="17" applyFont="1" applyFill="1" applyBorder="1" applyAlignment="1">
      <alignment horizontal="center" vertical="center" wrapText="1"/>
    </xf>
    <xf numFmtId="56" fontId="8" fillId="3" borderId="23" xfId="17" quotePrefix="1" applyNumberFormat="1" applyFont="1" applyFill="1" applyBorder="1" applyAlignment="1">
      <alignment horizontal="center" vertical="center"/>
    </xf>
    <xf numFmtId="56" fontId="8" fillId="3" borderId="26" xfId="17" quotePrefix="1" applyNumberFormat="1" applyFont="1" applyFill="1" applyBorder="1" applyAlignment="1">
      <alignment horizontal="center" vertical="center"/>
    </xf>
    <xf numFmtId="56" fontId="8" fillId="3" borderId="18" xfId="17" quotePrefix="1" applyNumberFormat="1" applyFont="1" applyFill="1" applyBorder="1" applyAlignment="1">
      <alignment horizontal="center" vertical="center"/>
    </xf>
    <xf numFmtId="0" fontId="8" fillId="3" borderId="6" xfId="17" applyNumberFormat="1" applyFont="1" applyFill="1" applyBorder="1" applyAlignment="1">
      <alignment horizontal="center" vertical="center" textRotation="180" wrapText="1"/>
    </xf>
    <xf numFmtId="0" fontId="19" fillId="3" borderId="23" xfId="16" applyFont="1" applyFill="1" applyBorder="1" applyAlignment="1">
      <alignment horizontal="center" vertical="center" wrapText="1"/>
    </xf>
    <xf numFmtId="0" fontId="19" fillId="3" borderId="26" xfId="16" applyFont="1" applyFill="1" applyBorder="1" applyAlignment="1">
      <alignment horizontal="center" vertical="center" wrapText="1"/>
    </xf>
    <xf numFmtId="0" fontId="19" fillId="3" borderId="18" xfId="16" applyFont="1" applyFill="1" applyBorder="1" applyAlignment="1">
      <alignment horizontal="center" vertical="center" wrapText="1"/>
    </xf>
    <xf numFmtId="0" fontId="21" fillId="3" borderId="23" xfId="17" applyFont="1" applyFill="1" applyBorder="1" applyAlignment="1">
      <alignment horizontal="center" vertical="center" wrapText="1"/>
    </xf>
    <xf numFmtId="0" fontId="21" fillId="3" borderId="26" xfId="17" applyFont="1" applyFill="1" applyBorder="1" applyAlignment="1">
      <alignment horizontal="center" vertical="center" wrapText="1"/>
    </xf>
    <xf numFmtId="0" fontId="21" fillId="3" borderId="18" xfId="17" applyFont="1" applyFill="1" applyBorder="1" applyAlignment="1">
      <alignment horizontal="center" vertical="center" wrapText="1"/>
    </xf>
    <xf numFmtId="0" fontId="19" fillId="3" borderId="24" xfId="16" applyFont="1" applyFill="1" applyBorder="1" applyAlignment="1">
      <alignment horizontal="center" vertical="center"/>
    </xf>
    <xf numFmtId="0" fontId="19" fillId="3" borderId="25" xfId="16" applyFont="1" applyFill="1" applyBorder="1" applyAlignment="1">
      <alignment horizontal="center" vertical="center"/>
    </xf>
    <xf numFmtId="0" fontId="19" fillId="3" borderId="27" xfId="16" applyFont="1" applyFill="1" applyBorder="1" applyAlignment="1">
      <alignment horizontal="center" vertical="center"/>
    </xf>
    <xf numFmtId="0" fontId="19" fillId="3" borderId="28" xfId="16" applyFont="1" applyFill="1" applyBorder="1" applyAlignment="1">
      <alignment horizontal="center" vertical="center"/>
    </xf>
    <xf numFmtId="0" fontId="19" fillId="3" borderId="19" xfId="16" applyFont="1" applyFill="1" applyBorder="1" applyAlignment="1">
      <alignment horizontal="center" vertical="center"/>
    </xf>
    <xf numFmtId="0" fontId="19" fillId="0" borderId="23" xfId="16" applyFont="1" applyBorder="1" applyAlignment="1">
      <alignment horizontal="center" vertical="center" wrapText="1"/>
    </xf>
    <xf numFmtId="0" fontId="19" fillId="0" borderId="26" xfId="16" applyFont="1" applyBorder="1" applyAlignment="1">
      <alignment horizontal="center" vertical="center" wrapText="1"/>
    </xf>
    <xf numFmtId="0" fontId="19" fillId="3" borderId="24" xfId="16" applyFont="1" applyFill="1" applyBorder="1" applyAlignment="1">
      <alignment horizontal="center"/>
    </xf>
    <xf numFmtId="0" fontId="19" fillId="3" borderId="25" xfId="16" applyFont="1" applyFill="1" applyBorder="1" applyAlignment="1">
      <alignment horizontal="center"/>
    </xf>
    <xf numFmtId="0" fontId="19" fillId="0" borderId="24" xfId="16" applyFont="1" applyBorder="1" applyAlignment="1">
      <alignment horizontal="center"/>
    </xf>
    <xf numFmtId="0" fontId="19" fillId="0" borderId="25" xfId="16" applyFont="1" applyBorder="1" applyAlignment="1">
      <alignment horizontal="center"/>
    </xf>
    <xf numFmtId="0" fontId="19" fillId="3" borderId="19" xfId="16" applyFont="1" applyFill="1" applyBorder="1" applyAlignment="1">
      <alignment horizontal="center"/>
    </xf>
    <xf numFmtId="0" fontId="19" fillId="0" borderId="0" xfId="16" applyFont="1" applyFill="1" applyBorder="1" applyAlignment="1">
      <alignment horizontal="center"/>
    </xf>
    <xf numFmtId="0" fontId="19" fillId="0" borderId="7" xfId="16" applyFont="1" applyBorder="1" applyAlignment="1">
      <alignment horizontal="center"/>
    </xf>
    <xf numFmtId="0" fontId="19" fillId="0" borderId="29" xfId="16" applyFont="1" applyBorder="1" applyAlignment="1">
      <alignment horizontal="center"/>
    </xf>
    <xf numFmtId="0" fontId="19" fillId="0" borderId="21" xfId="16" applyFont="1" applyBorder="1" applyAlignment="1">
      <alignment horizontal="center"/>
    </xf>
    <xf numFmtId="0" fontId="19" fillId="0" borderId="18" xfId="16" applyFont="1" applyBorder="1" applyAlignment="1">
      <alignment horizontal="center" vertical="center" wrapText="1"/>
    </xf>
    <xf numFmtId="0" fontId="19" fillId="0" borderId="23" xfId="16" applyFont="1" applyFill="1" applyBorder="1" applyAlignment="1">
      <alignment horizontal="center" vertical="center" wrapText="1"/>
    </xf>
    <xf numFmtId="0" fontId="19" fillId="0" borderId="26" xfId="16" applyFont="1" applyFill="1" applyBorder="1" applyAlignment="1">
      <alignment horizontal="center" vertical="center" wrapText="1"/>
    </xf>
    <xf numFmtId="0" fontId="19" fillId="0" borderId="18" xfId="16" applyFont="1" applyFill="1" applyBorder="1" applyAlignment="1">
      <alignment horizontal="center" vertical="center" wrapText="1"/>
    </xf>
    <xf numFmtId="0" fontId="8" fillId="0" borderId="23" xfId="17" applyFont="1" applyBorder="1" applyAlignment="1">
      <alignment horizontal="center" vertical="center" wrapText="1"/>
    </xf>
    <xf numFmtId="0" fontId="8" fillId="0" borderId="26" xfId="17" applyFont="1" applyBorder="1" applyAlignment="1">
      <alignment horizontal="center" vertical="center" wrapText="1"/>
    </xf>
    <xf numFmtId="0" fontId="8" fillId="0" borderId="18" xfId="17" applyFont="1" applyBorder="1" applyAlignment="1">
      <alignment horizontal="center" vertical="center" wrapText="1"/>
    </xf>
    <xf numFmtId="0" fontId="19" fillId="0" borderId="24" xfId="16" applyFont="1" applyBorder="1" applyAlignment="1">
      <alignment horizontal="center" vertical="center"/>
    </xf>
    <xf numFmtId="0" fontId="19" fillId="0" borderId="25" xfId="16" applyFont="1" applyBorder="1" applyAlignment="1">
      <alignment horizontal="center" vertical="center"/>
    </xf>
    <xf numFmtId="0" fontId="19" fillId="0" borderId="27" xfId="16" applyFont="1" applyBorder="1" applyAlignment="1">
      <alignment horizontal="center" vertical="center"/>
    </xf>
    <xf numFmtId="0" fontId="19" fillId="0" borderId="28" xfId="16" applyFont="1" applyBorder="1" applyAlignment="1">
      <alignment horizontal="center" vertical="center"/>
    </xf>
    <xf numFmtId="0" fontId="19" fillId="0" borderId="19" xfId="16" applyFont="1" applyBorder="1" applyAlignment="1">
      <alignment horizontal="center" vertical="center"/>
    </xf>
    <xf numFmtId="0" fontId="19" fillId="3" borderId="7" xfId="16" applyFont="1" applyFill="1" applyBorder="1" applyAlignment="1">
      <alignment horizontal="center"/>
    </xf>
    <xf numFmtId="0" fontId="19" fillId="3" borderId="29" xfId="16" applyFont="1" applyFill="1" applyBorder="1" applyAlignment="1">
      <alignment horizontal="center"/>
    </xf>
    <xf numFmtId="0" fontId="19" fillId="3" borderId="21" xfId="16" applyFont="1" applyFill="1" applyBorder="1" applyAlignment="1">
      <alignment horizontal="center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7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22" fillId="3" borderId="18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horizontal="center" vertical="center" wrapText="1"/>
    </xf>
    <xf numFmtId="0" fontId="19" fillId="0" borderId="7" xfId="16" applyFont="1" applyBorder="1" applyAlignment="1">
      <alignment horizontal="center" vertical="center" wrapText="1"/>
    </xf>
    <xf numFmtId="0" fontId="19" fillId="0" borderId="21" xfId="16" applyFont="1" applyBorder="1" applyAlignment="1">
      <alignment horizontal="center" vertical="center" wrapText="1"/>
    </xf>
    <xf numFmtId="0" fontId="22" fillId="3" borderId="29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textRotation="180" wrapText="1"/>
    </xf>
    <xf numFmtId="0" fontId="22" fillId="3" borderId="41" xfId="0" applyFont="1" applyFill="1" applyBorder="1" applyAlignment="1">
      <alignment horizontal="center" vertical="center" textRotation="180" wrapText="1"/>
    </xf>
    <xf numFmtId="0" fontId="22" fillId="3" borderId="27" xfId="0" applyFont="1" applyFill="1" applyBorder="1" applyAlignment="1">
      <alignment horizontal="center" vertical="center" textRotation="180" wrapText="1"/>
    </xf>
    <xf numFmtId="0" fontId="22" fillId="3" borderId="41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19" fillId="0" borderId="0" xfId="16" applyFont="1" applyBorder="1" applyAlignment="1">
      <alignment horizontal="center"/>
    </xf>
    <xf numFmtId="0" fontId="21" fillId="0" borderId="23" xfId="17" applyFont="1" applyBorder="1" applyAlignment="1">
      <alignment horizontal="center" vertical="center" wrapText="1"/>
    </xf>
    <xf numFmtId="0" fontId="21" fillId="0" borderId="26" xfId="17" applyFont="1" applyBorder="1" applyAlignment="1">
      <alignment horizontal="center" vertical="center" wrapText="1"/>
    </xf>
    <xf numFmtId="0" fontId="21" fillId="0" borderId="18" xfId="17" applyFont="1" applyBorder="1" applyAlignment="1">
      <alignment horizontal="center" vertical="center" wrapText="1"/>
    </xf>
    <xf numFmtId="0" fontId="8" fillId="0" borderId="23" xfId="17" applyNumberFormat="1" applyFont="1" applyBorder="1" applyAlignment="1">
      <alignment horizontal="center" vertical="center" textRotation="180" wrapText="1"/>
    </xf>
    <xf numFmtId="0" fontId="8" fillId="0" borderId="26" xfId="17" applyNumberFormat="1" applyFont="1" applyBorder="1" applyAlignment="1">
      <alignment horizontal="center" vertical="center" textRotation="180" wrapText="1"/>
    </xf>
    <xf numFmtId="0" fontId="8" fillId="0" borderId="18" xfId="17" applyNumberFormat="1" applyFont="1" applyBorder="1" applyAlignment="1">
      <alignment horizontal="center" vertical="center" textRotation="180" wrapText="1"/>
    </xf>
    <xf numFmtId="0" fontId="8" fillId="0" borderId="23" xfId="17" applyFont="1" applyBorder="1" applyAlignment="1">
      <alignment horizontal="center" vertical="center"/>
    </xf>
    <xf numFmtId="0" fontId="8" fillId="0" borderId="26" xfId="17" applyFont="1" applyBorder="1" applyAlignment="1">
      <alignment horizontal="center" vertical="center"/>
    </xf>
    <xf numFmtId="0" fontId="8" fillId="0" borderId="18" xfId="17" applyFont="1" applyBorder="1" applyAlignment="1">
      <alignment horizontal="center" vertical="center"/>
    </xf>
    <xf numFmtId="56" fontId="8" fillId="0" borderId="23" xfId="17" quotePrefix="1" applyNumberFormat="1" applyFont="1" applyBorder="1" applyAlignment="1">
      <alignment horizontal="center" vertical="center"/>
    </xf>
    <xf numFmtId="56" fontId="8" fillId="0" borderId="26" xfId="17" quotePrefix="1" applyNumberFormat="1" applyFont="1" applyBorder="1" applyAlignment="1">
      <alignment horizontal="center" vertical="center"/>
    </xf>
    <xf numFmtId="56" fontId="8" fillId="0" borderId="18" xfId="17" quotePrefix="1" applyNumberFormat="1" applyFont="1" applyBorder="1" applyAlignment="1">
      <alignment horizontal="center" vertical="center"/>
    </xf>
    <xf numFmtId="0" fontId="8" fillId="0" borderId="23" xfId="17" applyFont="1" applyFill="1" applyBorder="1" applyAlignment="1">
      <alignment horizontal="center" vertical="center"/>
    </xf>
    <xf numFmtId="0" fontId="8" fillId="0" borderId="26" xfId="17" applyFont="1" applyFill="1" applyBorder="1" applyAlignment="1">
      <alignment horizontal="center" vertical="center"/>
    </xf>
    <xf numFmtId="0" fontId="8" fillId="0" borderId="18" xfId="17" applyFont="1" applyFill="1" applyBorder="1" applyAlignment="1">
      <alignment horizontal="center" vertical="center"/>
    </xf>
    <xf numFmtId="56" fontId="8" fillId="0" borderId="23" xfId="17" quotePrefix="1" applyNumberFormat="1" applyFont="1" applyFill="1" applyBorder="1" applyAlignment="1">
      <alignment horizontal="center" vertical="center"/>
    </xf>
    <xf numFmtId="56" fontId="8" fillId="0" borderId="26" xfId="17" quotePrefix="1" applyNumberFormat="1" applyFont="1" applyFill="1" applyBorder="1" applyAlignment="1">
      <alignment horizontal="center" vertical="center"/>
    </xf>
    <xf numFmtId="56" fontId="8" fillId="0" borderId="18" xfId="17" quotePrefix="1" applyNumberFormat="1" applyFont="1" applyFill="1" applyBorder="1" applyAlignment="1">
      <alignment horizontal="center" vertical="center"/>
    </xf>
    <xf numFmtId="0" fontId="22" fillId="3" borderId="23" xfId="0" applyFont="1" applyFill="1" applyBorder="1" applyAlignment="1">
      <alignment horizontal="center" vertical="center" textRotation="180" wrapText="1"/>
    </xf>
    <xf numFmtId="0" fontId="22" fillId="3" borderId="26" xfId="0" applyFont="1" applyFill="1" applyBorder="1" applyAlignment="1">
      <alignment horizontal="center" vertical="center" textRotation="180" wrapText="1"/>
    </xf>
    <xf numFmtId="0" fontId="22" fillId="3" borderId="18" xfId="0" applyFont="1" applyFill="1" applyBorder="1" applyAlignment="1">
      <alignment horizontal="center" vertical="center" textRotation="180" wrapText="1"/>
    </xf>
    <xf numFmtId="0" fontId="19" fillId="0" borderId="25" xfId="16" applyFont="1" applyBorder="1" applyAlignment="1">
      <alignment horizontal="center" vertical="center" wrapText="1"/>
    </xf>
    <xf numFmtId="0" fontId="19" fillId="0" borderId="40" xfId="16" applyFont="1" applyBorder="1" applyAlignment="1">
      <alignment horizontal="center" vertical="center" wrapText="1"/>
    </xf>
    <xf numFmtId="0" fontId="19" fillId="0" borderId="28" xfId="16" applyFont="1" applyBorder="1" applyAlignment="1">
      <alignment horizontal="center" vertical="center" wrapText="1"/>
    </xf>
    <xf numFmtId="0" fontId="8" fillId="0" borderId="6" xfId="17" applyNumberFormat="1" applyFont="1" applyBorder="1" applyAlignment="1">
      <alignment horizontal="center" vertical="center" textRotation="180" wrapText="1"/>
    </xf>
    <xf numFmtId="176" fontId="8" fillId="0" borderId="23" xfId="1" applyNumberFormat="1" applyFont="1" applyFill="1" applyBorder="1" applyAlignment="1">
      <alignment horizontal="center" vertical="center"/>
    </xf>
    <xf numFmtId="176" fontId="8" fillId="0" borderId="26" xfId="1" applyNumberFormat="1" applyFont="1" applyFill="1" applyBorder="1" applyAlignment="1">
      <alignment horizontal="center" vertical="center"/>
    </xf>
    <xf numFmtId="176" fontId="8" fillId="0" borderId="34" xfId="1" applyNumberFormat="1" applyFont="1" applyFill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35" xfId="2" applyFont="1" applyBorder="1" applyAlignment="1">
      <alignment horizontal="center" vertical="center"/>
    </xf>
    <xf numFmtId="0" fontId="8" fillId="0" borderId="36" xfId="2" applyFont="1" applyBorder="1" applyAlignment="1">
      <alignment horizontal="center" vertical="center"/>
    </xf>
    <xf numFmtId="0" fontId="12" fillId="0" borderId="33" xfId="2" applyFont="1" applyFill="1" applyBorder="1" applyAlignment="1">
      <alignment vertical="top" wrapText="1"/>
    </xf>
    <xf numFmtId="0" fontId="12" fillId="0" borderId="0" xfId="2" applyFont="1" applyFill="1" applyBorder="1" applyAlignment="1">
      <alignment vertical="top" wrapText="1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23" xfId="2" applyFont="1" applyBorder="1" applyAlignment="1">
      <alignment horizontal="center" vertical="center"/>
    </xf>
    <xf numFmtId="0" fontId="8" fillId="0" borderId="26" xfId="2" applyFont="1" applyBorder="1" applyAlignment="1">
      <alignment horizontal="center" vertical="center"/>
    </xf>
    <xf numFmtId="0" fontId="8" fillId="0" borderId="34" xfId="2" applyFont="1" applyBorder="1" applyAlignment="1">
      <alignment horizontal="center" vertical="center"/>
    </xf>
    <xf numFmtId="0" fontId="8" fillId="0" borderId="6" xfId="10" applyFont="1" applyBorder="1" applyAlignment="1">
      <alignment horizontal="center" vertical="center"/>
    </xf>
    <xf numFmtId="0" fontId="8" fillId="0" borderId="6" xfId="13" applyFont="1" applyBorder="1" applyAlignment="1">
      <alignment horizontal="center" vertical="center"/>
    </xf>
    <xf numFmtId="178" fontId="8" fillId="0" borderId="6" xfId="13" applyNumberFormat="1" applyFont="1" applyBorder="1" applyAlignment="1">
      <alignment horizontal="center" vertical="center" wrapText="1"/>
    </xf>
    <xf numFmtId="0" fontId="8" fillId="0" borderId="23" xfId="10" applyFont="1" applyBorder="1" applyAlignment="1">
      <alignment horizontal="center" vertical="center"/>
    </xf>
    <xf numFmtId="0" fontId="8" fillId="0" borderId="23" xfId="13" applyFont="1" applyBorder="1" applyAlignment="1">
      <alignment horizontal="center" vertical="center"/>
    </xf>
    <xf numFmtId="178" fontId="8" fillId="0" borderId="23" xfId="13" applyNumberFormat="1" applyFont="1" applyBorder="1" applyAlignment="1">
      <alignment horizontal="center" vertical="center" wrapText="1"/>
    </xf>
    <xf numFmtId="0" fontId="1" fillId="0" borderId="0" xfId="27">
      <alignment vertical="center"/>
    </xf>
    <xf numFmtId="0" fontId="22" fillId="0" borderId="6" xfId="27" applyFont="1" applyBorder="1" applyAlignment="1">
      <alignment horizontal="center" vertical="center"/>
    </xf>
    <xf numFmtId="0" fontId="38" fillId="0" borderId="6" xfId="27" applyFont="1" applyBorder="1" applyAlignment="1">
      <alignment horizontal="left" vertical="center"/>
    </xf>
    <xf numFmtId="0" fontId="39" fillId="0" borderId="6" xfId="27" applyFont="1" applyBorder="1" applyAlignment="1">
      <alignment horizontal="center" vertical="center"/>
    </xf>
    <xf numFmtId="0" fontId="1" fillId="0" borderId="6" xfId="27" applyBorder="1">
      <alignment vertical="center"/>
    </xf>
    <xf numFmtId="0" fontId="50" fillId="0" borderId="6" xfId="27" applyFont="1" applyBorder="1" applyAlignment="1">
      <alignment vertical="center"/>
    </xf>
  </cellXfs>
  <cellStyles count="28">
    <cellStyle name="Normal_Sheet1" xfId="19"/>
    <cellStyle name="パーセント 2" xfId="21"/>
    <cellStyle name="常规_土壤植被报表-英文（Jinyunshan1）" xfId="13"/>
    <cellStyle name="常规_厦门2009土壤植被报表-英文" xfId="3"/>
    <cellStyle name="常规_厦门2009土壤植被报表-英文 2" xfId="6"/>
    <cellStyle name="常规_厦门2009土壤植被报表-英文 3" xfId="14"/>
    <cellStyle name="常规_厦门2009土壤植被报表-英文 4" xfId="24"/>
    <cellStyle name="通貨 2" xfId="20"/>
    <cellStyle name="標準" xfId="0" builtinId="0"/>
    <cellStyle name="標準 12" xfId="5"/>
    <cellStyle name="標準 12 2" xfId="7"/>
    <cellStyle name="標準 12 3" xfId="12"/>
    <cellStyle name="標準 15" xfId="15"/>
    <cellStyle name="標準 2" xfId="9"/>
    <cellStyle name="標準 2 2" xfId="1"/>
    <cellStyle name="標準 2 2 2" xfId="8"/>
    <cellStyle name="標準 2 2 3" xfId="11"/>
    <cellStyle name="標準 2 3" xfId="2"/>
    <cellStyle name="標準 2 4" xfId="18"/>
    <cellStyle name="標準 3" xfId="10"/>
    <cellStyle name="標準 4" xfId="22"/>
    <cellStyle name="標準 5" xfId="23"/>
    <cellStyle name="標準 6" xfId="25"/>
    <cellStyle name="標準 7" xfId="16"/>
    <cellStyle name="標準 8" xfId="26"/>
    <cellStyle name="標準 9" xfId="27"/>
    <cellStyle name="標準_h12土壌２回分析" xfId="17"/>
    <cellStyle name="標準_衰退度調査表" xfId="4"/>
  </cellStyles>
  <dxfs count="3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79"/>
  <sheetViews>
    <sheetView view="pageBreakPreview" zoomScale="86" zoomScaleNormal="86" zoomScaleSheetLayoutView="86" workbookViewId="0">
      <selection activeCell="D83" sqref="D83"/>
    </sheetView>
  </sheetViews>
  <sheetFormatPr defaultColWidth="7.625" defaultRowHeight="13.5" customHeight="1"/>
  <cols>
    <col min="1" max="6" width="8.75" style="144" customWidth="1"/>
    <col min="7" max="7" width="11" style="144" customWidth="1"/>
    <col min="8" max="8" width="6.875" style="144" customWidth="1"/>
    <col min="9" max="9" width="6.875" style="164" customWidth="1"/>
    <col min="10" max="10" width="7.875" style="164" customWidth="1"/>
    <col min="11" max="13" width="6.875" style="144" customWidth="1"/>
    <col min="14" max="14" width="8.75" style="144" customWidth="1"/>
    <col min="15" max="15" width="7.5" style="144" customWidth="1"/>
    <col min="16" max="16" width="7.5" style="165" customWidth="1"/>
    <col min="17" max="17" width="12.5" style="165" customWidth="1"/>
    <col min="18" max="19" width="6.875" style="144" customWidth="1"/>
    <col min="20" max="20" width="8.5" style="144" bestFit="1" customWidth="1"/>
    <col min="21" max="46" width="8.125" style="144" customWidth="1"/>
    <col min="47" max="48" width="6.875" style="144" customWidth="1"/>
    <col min="49" max="49" width="7.75" style="144" bestFit="1" customWidth="1"/>
    <col min="50" max="53" width="7.875" style="144" bestFit="1" customWidth="1"/>
    <col min="54" max="16384" width="7.625" style="144"/>
  </cols>
  <sheetData>
    <row r="1" spans="1:56" s="200" customFormat="1" ht="15.75">
      <c r="A1" s="143" t="s">
        <v>276</v>
      </c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94"/>
      <c r="S1" s="194"/>
      <c r="T1" s="339"/>
    </row>
    <row r="2" spans="1:56" s="200" customFormat="1" ht="15.75">
      <c r="A2" s="145" t="s">
        <v>248</v>
      </c>
      <c r="B2" s="145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94"/>
      <c r="S2" s="194"/>
      <c r="T2" s="339"/>
    </row>
    <row r="3" spans="1:56" s="200" customFormat="1" ht="15.75">
      <c r="A3" s="146" t="s">
        <v>235</v>
      </c>
      <c r="B3" s="146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94"/>
      <c r="S3" s="194"/>
      <c r="T3" s="339"/>
    </row>
    <row r="4" spans="1:56" s="200" customFormat="1" ht="15.75">
      <c r="A4" s="146"/>
      <c r="B4" s="146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94"/>
      <c r="S4" s="194"/>
      <c r="T4" s="339"/>
    </row>
    <row r="5" spans="1:56" ht="18" customHeight="1">
      <c r="A5" s="147" t="s">
        <v>232</v>
      </c>
      <c r="B5" s="147"/>
      <c r="C5" s="201"/>
      <c r="D5" s="201"/>
      <c r="E5" s="201"/>
      <c r="F5" s="201"/>
      <c r="G5" s="201"/>
      <c r="H5" s="201"/>
      <c r="R5" s="194"/>
      <c r="S5" s="194"/>
      <c r="T5" s="194"/>
    </row>
    <row r="6" spans="1:56" s="200" customFormat="1" ht="15.75" customHeight="1">
      <c r="A6" s="379" t="s">
        <v>179</v>
      </c>
      <c r="B6" s="379" t="s">
        <v>180</v>
      </c>
      <c r="C6" s="379" t="s">
        <v>181</v>
      </c>
      <c r="D6" s="379" t="s">
        <v>182</v>
      </c>
      <c r="E6" s="379" t="s">
        <v>183</v>
      </c>
      <c r="F6" s="372" t="s">
        <v>184</v>
      </c>
      <c r="G6" s="382" t="s">
        <v>185</v>
      </c>
      <c r="H6" s="385" t="s">
        <v>186</v>
      </c>
      <c r="I6" s="386"/>
      <c r="J6" s="385" t="s">
        <v>187</v>
      </c>
      <c r="K6" s="389"/>
      <c r="L6" s="389"/>
      <c r="M6" s="386"/>
      <c r="N6" s="332" t="s">
        <v>188</v>
      </c>
      <c r="O6" s="392" t="s">
        <v>189</v>
      </c>
      <c r="P6" s="393"/>
      <c r="Q6" s="251" t="s">
        <v>190</v>
      </c>
      <c r="R6" s="341"/>
      <c r="S6" s="341"/>
      <c r="T6" s="343"/>
      <c r="U6" s="336"/>
      <c r="W6" s="390" t="s">
        <v>193</v>
      </c>
      <c r="X6" s="402" t="s">
        <v>194</v>
      </c>
      <c r="Y6" s="390" t="s">
        <v>181</v>
      </c>
      <c r="Z6" s="390" t="s">
        <v>182</v>
      </c>
      <c r="AA6" s="390" t="s">
        <v>197</v>
      </c>
      <c r="AB6" s="405" t="s">
        <v>184</v>
      </c>
      <c r="AC6" s="405" t="s">
        <v>198</v>
      </c>
      <c r="AD6" s="408" t="s">
        <v>199</v>
      </c>
      <c r="AE6" s="409"/>
      <c r="AF6" s="408" t="s">
        <v>200</v>
      </c>
      <c r="AG6" s="412"/>
      <c r="AH6" s="412"/>
      <c r="AI6" s="409"/>
      <c r="AJ6" s="193" t="s">
        <v>188</v>
      </c>
      <c r="AK6" s="394" t="s">
        <v>189</v>
      </c>
      <c r="AL6" s="395"/>
      <c r="AM6" s="192" t="s">
        <v>190</v>
      </c>
      <c r="AN6" s="150" t="s">
        <v>191</v>
      </c>
      <c r="AO6" s="151" t="s">
        <v>191</v>
      </c>
      <c r="AP6" s="149" t="s">
        <v>192</v>
      </c>
    </row>
    <row r="7" spans="1:56" s="200" customFormat="1" ht="15.75">
      <c r="A7" s="380"/>
      <c r="B7" s="380"/>
      <c r="C7" s="380"/>
      <c r="D7" s="380"/>
      <c r="E7" s="380"/>
      <c r="F7" s="373"/>
      <c r="G7" s="383"/>
      <c r="H7" s="387"/>
      <c r="I7" s="388"/>
      <c r="J7" s="252" t="s">
        <v>203</v>
      </c>
      <c r="K7" s="253" t="s">
        <v>204</v>
      </c>
      <c r="L7" s="253" t="s">
        <v>205</v>
      </c>
      <c r="M7" s="254" t="s">
        <v>206</v>
      </c>
      <c r="N7" s="254" t="s">
        <v>207</v>
      </c>
      <c r="O7" s="252" t="s">
        <v>208</v>
      </c>
      <c r="P7" s="254" t="s">
        <v>209</v>
      </c>
      <c r="Q7" s="255" t="s">
        <v>210</v>
      </c>
      <c r="R7" s="341"/>
      <c r="S7" s="341"/>
      <c r="T7" s="343"/>
      <c r="U7" s="337"/>
      <c r="W7" s="391"/>
      <c r="X7" s="403"/>
      <c r="Y7" s="391"/>
      <c r="Z7" s="391"/>
      <c r="AA7" s="391"/>
      <c r="AB7" s="406"/>
      <c r="AC7" s="406"/>
      <c r="AD7" s="410"/>
      <c r="AE7" s="411"/>
      <c r="AF7" s="152" t="s">
        <v>203</v>
      </c>
      <c r="AG7" s="153" t="s">
        <v>204</v>
      </c>
      <c r="AH7" s="153" t="s">
        <v>205</v>
      </c>
      <c r="AI7" s="154" t="s">
        <v>206</v>
      </c>
      <c r="AJ7" s="154" t="s">
        <v>207</v>
      </c>
      <c r="AK7" s="152" t="s">
        <v>208</v>
      </c>
      <c r="AL7" s="154" t="s">
        <v>209</v>
      </c>
      <c r="AM7" s="155" t="s">
        <v>210</v>
      </c>
      <c r="AN7" s="157" t="s">
        <v>211</v>
      </c>
      <c r="AO7" s="158" t="s">
        <v>212</v>
      </c>
      <c r="AP7" s="156" t="s">
        <v>213</v>
      </c>
    </row>
    <row r="8" spans="1:56" s="200" customFormat="1" ht="21" thickBot="1">
      <c r="A8" s="381"/>
      <c r="B8" s="381"/>
      <c r="C8" s="381"/>
      <c r="D8" s="381"/>
      <c r="E8" s="255" t="s">
        <v>216</v>
      </c>
      <c r="F8" s="374"/>
      <c r="G8" s="384"/>
      <c r="H8" s="256" t="s">
        <v>217</v>
      </c>
      <c r="I8" s="256" t="s">
        <v>218</v>
      </c>
      <c r="J8" s="392" t="s">
        <v>249</v>
      </c>
      <c r="K8" s="396"/>
      <c r="L8" s="396"/>
      <c r="M8" s="396"/>
      <c r="N8" s="396"/>
      <c r="O8" s="396"/>
      <c r="P8" s="396"/>
      <c r="Q8" s="393"/>
      <c r="R8" s="397"/>
      <c r="S8" s="397"/>
      <c r="T8" s="343"/>
      <c r="U8" s="338" t="s">
        <v>220</v>
      </c>
      <c r="W8" s="401"/>
      <c r="X8" s="404"/>
      <c r="Y8" s="401"/>
      <c r="Z8" s="401"/>
      <c r="AA8" s="155" t="s">
        <v>216</v>
      </c>
      <c r="AB8" s="407"/>
      <c r="AC8" s="407"/>
      <c r="AD8" s="191" t="s">
        <v>250</v>
      </c>
      <c r="AE8" s="191" t="s">
        <v>218</v>
      </c>
      <c r="AF8" s="398" t="s">
        <v>249</v>
      </c>
      <c r="AG8" s="399"/>
      <c r="AH8" s="399"/>
      <c r="AI8" s="399"/>
      <c r="AJ8" s="399"/>
      <c r="AK8" s="399"/>
      <c r="AL8" s="399"/>
      <c r="AM8" s="400"/>
      <c r="AN8" s="398" t="s">
        <v>220</v>
      </c>
      <c r="AO8" s="400"/>
      <c r="AP8" s="159" t="s">
        <v>220</v>
      </c>
    </row>
    <row r="9" spans="1:56" s="194" customFormat="1" ht="15">
      <c r="A9" s="369" t="s">
        <v>261</v>
      </c>
      <c r="B9" s="378" t="s">
        <v>242</v>
      </c>
      <c r="C9" s="372">
        <v>1</v>
      </c>
      <c r="D9" s="257">
        <v>1</v>
      </c>
      <c r="E9" s="366" t="s">
        <v>224</v>
      </c>
      <c r="F9" s="366">
        <v>1</v>
      </c>
      <c r="G9" s="258" t="str">
        <f>IF(ABS(AM9)&lt;0.25,FIXED(ROUND(W9,1-INT(LOG(ABS(W9)))),1-INT(LOG(ABS(W9))),FALSE),FIXED(ROUND(W9,1-INT(LOG(ABS(W9)))),1-INT(LOG(ABS(W9))),FALSE)&amp;" ")</f>
        <v>3.0</v>
      </c>
      <c r="H9" s="258" t="str">
        <f t="shared" ref="H9:Q24" si="0">IF(ABS(AN9)&lt;0.25,FIXED(ROUND(X9,1-INT(LOG(ABS(X9)))),1-INT(LOG(ABS(X9))),FALSE),FIXED(ROUND(X9,1-INT(LOG(ABS(X9)))),1-INT(LOG(ABS(X9))),FALSE)&amp;" ")</f>
        <v>4.5</v>
      </c>
      <c r="I9" s="259" t="str">
        <f t="shared" si="0"/>
        <v>3.5</v>
      </c>
      <c r="J9" s="260" t="str">
        <f>IF(ABS(AP9)&lt;0.25,FIXED(ROUND(Z9,1-INT(LOG(ABS(Z9)))),1-INT(LOG(ABS(Z9))),FALSE),FIXED(ROUND(Z9,1-INT(LOG(ABS(Z9)))),1-INT(LOG(ABS(Z9))),FALSE)&amp;" ")</f>
        <v>0.53</v>
      </c>
      <c r="K9" s="261" t="str">
        <f t="shared" si="0"/>
        <v>0.21</v>
      </c>
      <c r="L9" s="258" t="str">
        <f t="shared" si="0"/>
        <v>0.18</v>
      </c>
      <c r="M9" s="258" t="str">
        <f t="shared" si="0"/>
        <v>0.0062</v>
      </c>
      <c r="N9" s="258" t="str">
        <f t="shared" si="0"/>
        <v>8.0</v>
      </c>
      <c r="O9" s="258" t="str">
        <f t="shared" si="0"/>
        <v>6.8</v>
      </c>
      <c r="P9" s="258" t="str">
        <f t="shared" si="0"/>
        <v>1.3</v>
      </c>
      <c r="Q9" s="258" t="str">
        <f t="shared" si="0"/>
        <v>9.0</v>
      </c>
      <c r="R9" s="187"/>
      <c r="S9" s="187"/>
      <c r="T9" s="187"/>
      <c r="U9" s="172"/>
      <c r="V9" s="172"/>
      <c r="W9" s="168">
        <v>2.963305801945944</v>
      </c>
      <c r="X9" s="168">
        <v>4.46</v>
      </c>
      <c r="Y9" s="168">
        <v>3.548</v>
      </c>
      <c r="Z9" s="168">
        <v>0.53321017345937871</v>
      </c>
      <c r="AA9" s="168">
        <v>0.21236711468286132</v>
      </c>
      <c r="AB9" s="168">
        <v>0.17507711985274618</v>
      </c>
      <c r="AC9" s="168">
        <v>6.2225650028132559E-3</v>
      </c>
      <c r="AD9" s="168">
        <v>8.0393749170159392</v>
      </c>
      <c r="AE9" s="168">
        <v>6.7543928606076546</v>
      </c>
      <c r="AF9" s="168">
        <v>1.2849820564082857</v>
      </c>
      <c r="AG9" s="168">
        <v>8.9662518900137389</v>
      </c>
      <c r="AH9" s="173"/>
      <c r="AI9" s="173"/>
      <c r="AJ9" s="173"/>
      <c r="AK9" s="173"/>
      <c r="AM9" s="174">
        <f t="shared" ref="AM9:AM28" si="1">(AVERAGE(W9,W34)-W9)/AVERAGE(W9,W34)</f>
        <v>3.1563512512440946E-2</v>
      </c>
      <c r="AN9" s="174">
        <f t="shared" ref="AN9:AN28" si="2">(AVERAGE(X9,X34)-X9)/AVERAGE(X9,X34)</f>
        <v>1.2316649871236152E-3</v>
      </c>
      <c r="AO9" s="174">
        <f t="shared" ref="AO9:AO28" si="3">(AVERAGE(Y9,Y34)-Y9)/AVERAGE(Y9,Y34)</f>
        <v>2.530222097272954E-3</v>
      </c>
      <c r="AP9" s="174">
        <f t="shared" ref="AP9:AP28" si="4">(AVERAGE(Z9,Z34)-Z9)/AVERAGE(Z9,Z34)</f>
        <v>0.14296625653550118</v>
      </c>
      <c r="AQ9" s="174">
        <f t="shared" ref="AQ9:AQ28" si="5">(AVERAGE(AA9,AA34)-AA9)/AVERAGE(AA9,AA34)</f>
        <v>0.14041572887258627</v>
      </c>
      <c r="AR9" s="174">
        <f t="shared" ref="AR9:AR28" si="6">(AVERAGE(AB9,AB34)-AB9)/AVERAGE(AB9,AB34)</f>
        <v>8.8582948789384788E-2</v>
      </c>
      <c r="AS9" s="174">
        <f t="shared" ref="AS9:AS28" si="7">(AVERAGE(AC9,AC34)-AC9)/AVERAGE(AC9,AC34)</f>
        <v>0.15976357641961828</v>
      </c>
      <c r="AT9" s="174">
        <f t="shared" ref="AT9:AT28" si="8">(AVERAGE(AD9,AD34)-AD9)/AVERAGE(AD9,AD34)</f>
        <v>5.7026978111670491E-2</v>
      </c>
      <c r="AU9" s="174">
        <f t="shared" ref="AU9:AU28" si="9">(AVERAGE(AE9,AE34)-AE9)/AVERAGE(AE9,AE34)</f>
        <v>7.1753899988430944E-2</v>
      </c>
      <c r="AV9" s="174">
        <f t="shared" ref="AV9:AV28" si="10">(AVERAGE(AF9,AF34)-AF9)/AVERAGE(AF9,AF34)</f>
        <v>-2.8766638545001957E-2</v>
      </c>
      <c r="AW9" s="174">
        <f t="shared" ref="AW9:AW28" si="11">(AVERAGE(AG9,AG34)-AG9)/AVERAGE(AG9,AG34)</f>
        <v>6.5458272391206496E-2</v>
      </c>
      <c r="AX9" s="174" t="e">
        <f t="shared" ref="AX9:AX28" si="12">(AVERAGE(AH9,AH34)-AH9)/AVERAGE(AH9,AH34)</f>
        <v>#DIV/0!</v>
      </c>
      <c r="AY9" s="174" t="e">
        <f t="shared" ref="AY9:AY28" si="13">(AVERAGE(AI9,AI34)-AI9)/AVERAGE(AI9,AI34)</f>
        <v>#DIV/0!</v>
      </c>
      <c r="AZ9" s="174" t="e">
        <f t="shared" ref="AZ9:AZ28" si="14">(AVERAGE(AJ9,AJ34)-AJ9)/AVERAGE(AJ9,AJ34)</f>
        <v>#DIV/0!</v>
      </c>
      <c r="BA9" s="174" t="e">
        <f t="shared" ref="BA9:BA28" si="15">(AVERAGE(AK9,AK34)-AK9)/AVERAGE(AK9,AK34)</f>
        <v>#DIV/0!</v>
      </c>
      <c r="BB9" s="172"/>
      <c r="BC9" s="172"/>
      <c r="BD9" s="172"/>
    </row>
    <row r="10" spans="1:56" s="194" customFormat="1" ht="15">
      <c r="A10" s="370"/>
      <c r="B10" s="378"/>
      <c r="C10" s="373"/>
      <c r="D10" s="257">
        <v>2</v>
      </c>
      <c r="E10" s="367"/>
      <c r="F10" s="367"/>
      <c r="G10" s="258" t="str">
        <f t="shared" ref="G10:Q28" si="16">IF(ABS(AM10)&lt;0.25,FIXED(ROUND(W10,1-INT(LOG(ABS(W10)))),1-INT(LOG(ABS(W10))),FALSE),FIXED(ROUND(W10,1-INT(LOG(ABS(W10)))),1-INT(LOG(ABS(W10))),FALSE)&amp;" ")</f>
        <v>2.8</v>
      </c>
      <c r="H10" s="258" t="str">
        <f t="shared" si="0"/>
        <v>4.4</v>
      </c>
      <c r="I10" s="259" t="str">
        <f t="shared" si="0"/>
        <v>3.5</v>
      </c>
      <c r="J10" s="262" t="str">
        <f>IF(ABS(AP10)&lt;0.25,FIXED(ROUND(Z10,1-INT(LOG(ABS(Z10)))),1-INT(LOG(ABS(Z10))),FALSE),FIXED(ROUND(Z10,1-INT(LOG(ABS(Z10)))),1-INT(LOG(ABS(Z10))),FALSE)&amp;" ")</f>
        <v>0.28</v>
      </c>
      <c r="K10" s="261" t="str">
        <f t="shared" si="0"/>
        <v>0.14</v>
      </c>
      <c r="L10" s="258" t="str">
        <f t="shared" si="0"/>
        <v>0.15</v>
      </c>
      <c r="M10" s="258" t="str">
        <f t="shared" si="0"/>
        <v>0.0066</v>
      </c>
      <c r="N10" s="258" t="str">
        <f t="shared" si="0"/>
        <v>7.7</v>
      </c>
      <c r="O10" s="258" t="str">
        <f t="shared" si="0"/>
        <v>6.6</v>
      </c>
      <c r="P10" s="258" t="str">
        <f t="shared" si="0"/>
        <v>1.2</v>
      </c>
      <c r="Q10" s="258" t="str">
        <f t="shared" si="0"/>
        <v>8.3</v>
      </c>
      <c r="R10" s="187"/>
      <c r="S10" s="187"/>
      <c r="T10" s="187"/>
      <c r="U10" s="172"/>
      <c r="V10" s="172"/>
      <c r="W10" s="168">
        <v>2.7773580049208904</v>
      </c>
      <c r="X10" s="168">
        <v>4.4180000000000001</v>
      </c>
      <c r="Y10" s="168">
        <v>3.524</v>
      </c>
      <c r="Z10" s="168">
        <v>0.28299673726105473</v>
      </c>
      <c r="AA10" s="168">
        <v>0.13733254380328322</v>
      </c>
      <c r="AB10" s="168">
        <v>0.14860659679816374</v>
      </c>
      <c r="AC10" s="168">
        <v>6.6358424624916338E-3</v>
      </c>
      <c r="AD10" s="168">
        <v>7.7288573219700538</v>
      </c>
      <c r="AE10" s="168">
        <v>6.57775091231494</v>
      </c>
      <c r="AF10" s="168">
        <v>1.1511064096551131</v>
      </c>
      <c r="AG10" s="168">
        <v>8.3044290422950464</v>
      </c>
      <c r="AH10" s="173"/>
      <c r="AI10" s="173"/>
      <c r="AJ10" s="173"/>
      <c r="AK10" s="173"/>
      <c r="AM10" s="174">
        <f t="shared" si="1"/>
        <v>2.2827795526756876E-2</v>
      </c>
      <c r="AN10" s="174">
        <f t="shared" si="2"/>
        <v>1.1316057485565755E-4</v>
      </c>
      <c r="AO10" s="174">
        <f t="shared" si="3"/>
        <v>2.8296547821165217E-3</v>
      </c>
      <c r="AP10" s="174">
        <f t="shared" si="4"/>
        <v>0.1097252540936529</v>
      </c>
      <c r="AQ10" s="174">
        <f t="shared" si="5"/>
        <v>0.12019882808820445</v>
      </c>
      <c r="AR10" s="174">
        <f t="shared" si="6"/>
        <v>7.3406230607647324E-2</v>
      </c>
      <c r="AS10" s="174">
        <f t="shared" si="7"/>
        <v>0.12837384662727094</v>
      </c>
      <c r="AT10" s="174">
        <f t="shared" si="8"/>
        <v>2.146394058498001E-2</v>
      </c>
      <c r="AU10" s="174">
        <f t="shared" si="9"/>
        <v>3.6774629096486683E-2</v>
      </c>
      <c r="AV10" s="174">
        <f t="shared" si="10"/>
        <v>-7.6295890195333033E-2</v>
      </c>
      <c r="AW10" s="174">
        <f t="shared" si="11"/>
        <v>2.7624407315054614E-2</v>
      </c>
      <c r="AX10" s="174" t="e">
        <f t="shared" si="12"/>
        <v>#DIV/0!</v>
      </c>
      <c r="AY10" s="174" t="e">
        <f t="shared" si="13"/>
        <v>#DIV/0!</v>
      </c>
      <c r="AZ10" s="174" t="e">
        <f t="shared" si="14"/>
        <v>#DIV/0!</v>
      </c>
      <c r="BA10" s="174" t="e">
        <f t="shared" si="15"/>
        <v>#DIV/0!</v>
      </c>
      <c r="BB10" s="172"/>
      <c r="BC10" s="172"/>
      <c r="BD10" s="172"/>
    </row>
    <row r="11" spans="1:56" s="194" customFormat="1" ht="15">
      <c r="A11" s="370"/>
      <c r="B11" s="378"/>
      <c r="C11" s="373"/>
      <c r="D11" s="257">
        <v>3</v>
      </c>
      <c r="E11" s="367"/>
      <c r="F11" s="367"/>
      <c r="G11" s="258" t="str">
        <f t="shared" si="16"/>
        <v>3.5</v>
      </c>
      <c r="H11" s="258" t="str">
        <f t="shared" si="0"/>
        <v>4.3</v>
      </c>
      <c r="I11" s="259" t="str">
        <f t="shared" si="0"/>
        <v>3.5</v>
      </c>
      <c r="J11" s="262" t="str">
        <f>IF(ABS(AP11)&lt;0.25,FIXED(ROUND(Z11,1-INT(LOG(ABS(Z11)))),1-INT(LOG(ABS(Z11))),FALSE),FIXED(ROUND(Z11,1-INT(LOG(ABS(Z11)))),1-INT(LOG(ABS(Z11))),FALSE)&amp;" ")</f>
        <v>0.13</v>
      </c>
      <c r="K11" s="261" t="str">
        <f t="shared" si="0"/>
        <v>0.14</v>
      </c>
      <c r="L11" s="258" t="str">
        <f t="shared" si="0"/>
        <v>0.16</v>
      </c>
      <c r="M11" s="258" t="str">
        <f t="shared" si="0"/>
        <v>0.014</v>
      </c>
      <c r="N11" s="258" t="str">
        <f t="shared" si="0"/>
        <v>9.3</v>
      </c>
      <c r="O11" s="258" t="str">
        <f t="shared" si="0"/>
        <v>7.9</v>
      </c>
      <c r="P11" s="258" t="str">
        <f t="shared" si="0"/>
        <v>1.4</v>
      </c>
      <c r="Q11" s="258" t="str">
        <f t="shared" si="0"/>
        <v>9.7</v>
      </c>
      <c r="R11" s="187"/>
      <c r="S11" s="187"/>
      <c r="T11" s="187"/>
      <c r="U11" s="172"/>
      <c r="V11" s="172"/>
      <c r="W11" s="168">
        <v>3.4992905985121241</v>
      </c>
      <c r="X11" s="168">
        <v>4.2850000000000001</v>
      </c>
      <c r="Y11" s="168">
        <v>3.49</v>
      </c>
      <c r="Z11" s="168">
        <v>0.12658521020806049</v>
      </c>
      <c r="AA11" s="168">
        <v>0.14498419143923261</v>
      </c>
      <c r="AB11" s="168">
        <v>0.15865038317191366</v>
      </c>
      <c r="AC11" s="168">
        <v>1.3747405772976288E-2</v>
      </c>
      <c r="AD11" s="168">
        <v>9.2900963241224481</v>
      </c>
      <c r="AE11" s="168">
        <v>7.8659460854869225</v>
      </c>
      <c r="AF11" s="168">
        <v>1.4241502386355274</v>
      </c>
      <c r="AG11" s="168">
        <v>9.7340635147146308</v>
      </c>
      <c r="AH11" s="173"/>
      <c r="AI11" s="173"/>
      <c r="AJ11" s="173"/>
      <c r="AK11" s="173"/>
      <c r="AM11" s="174">
        <f t="shared" si="1"/>
        <v>4.1791858692700794E-2</v>
      </c>
      <c r="AN11" s="174">
        <f t="shared" si="2"/>
        <v>-1.0512790561850649E-3</v>
      </c>
      <c r="AO11" s="174">
        <f t="shared" si="3"/>
        <v>3.5688793718772808E-3</v>
      </c>
      <c r="AP11" s="174">
        <f t="shared" si="4"/>
        <v>0.11765170492123081</v>
      </c>
      <c r="AQ11" s="174">
        <f t="shared" si="5"/>
        <v>0.12458224830308579</v>
      </c>
      <c r="AR11" s="174">
        <f t="shared" si="6"/>
        <v>7.72184715032386E-2</v>
      </c>
      <c r="AS11" s="174">
        <f t="shared" si="7"/>
        <v>6.8641212688716827E-2</v>
      </c>
      <c r="AT11" s="174">
        <f t="shared" si="8"/>
        <v>2.6666922445765923E-2</v>
      </c>
      <c r="AU11" s="174">
        <f t="shared" si="9"/>
        <v>5.1468640363751345E-2</v>
      </c>
      <c r="AV11" s="174">
        <f t="shared" si="10"/>
        <v>-0.13762860101392055</v>
      </c>
      <c r="AW11" s="174">
        <f t="shared" si="11"/>
        <v>3.0509422750005254E-2</v>
      </c>
      <c r="AX11" s="174" t="e">
        <f t="shared" si="12"/>
        <v>#DIV/0!</v>
      </c>
      <c r="AY11" s="174" t="e">
        <f t="shared" si="13"/>
        <v>#DIV/0!</v>
      </c>
      <c r="AZ11" s="174" t="e">
        <f t="shared" si="14"/>
        <v>#DIV/0!</v>
      </c>
      <c r="BA11" s="174" t="e">
        <f t="shared" si="15"/>
        <v>#DIV/0!</v>
      </c>
      <c r="BB11" s="172"/>
      <c r="BC11" s="172"/>
      <c r="BD11" s="172"/>
    </row>
    <row r="12" spans="1:56" s="194" customFormat="1" ht="15">
      <c r="A12" s="370"/>
      <c r="B12" s="378"/>
      <c r="C12" s="373"/>
      <c r="D12" s="257">
        <v>4</v>
      </c>
      <c r="E12" s="367"/>
      <c r="F12" s="367"/>
      <c r="G12" s="258" t="str">
        <f t="shared" si="16"/>
        <v>3.7</v>
      </c>
      <c r="H12" s="258" t="str">
        <f t="shared" si="0"/>
        <v>4.6</v>
      </c>
      <c r="I12" s="259" t="str">
        <f t="shared" si="0"/>
        <v>3.3</v>
      </c>
      <c r="J12" s="262" t="str">
        <f t="shared" si="0"/>
        <v>0.096</v>
      </c>
      <c r="K12" s="261" t="str">
        <f t="shared" si="0"/>
        <v>0.15</v>
      </c>
      <c r="L12" s="258" t="str">
        <f t="shared" si="0"/>
        <v>0.18</v>
      </c>
      <c r="M12" s="258" t="str">
        <f t="shared" si="0"/>
        <v>0.0079</v>
      </c>
      <c r="N12" s="258" t="str">
        <f t="shared" si="0"/>
        <v>12</v>
      </c>
      <c r="O12" s="258" t="str">
        <f t="shared" si="0"/>
        <v>10</v>
      </c>
      <c r="P12" s="258" t="str">
        <f t="shared" si="0"/>
        <v>1.4</v>
      </c>
      <c r="Q12" s="258" t="str">
        <f t="shared" si="0"/>
        <v>12</v>
      </c>
      <c r="R12" s="187"/>
      <c r="S12" s="187"/>
      <c r="T12" s="187"/>
      <c r="U12" s="172"/>
      <c r="V12" s="172"/>
      <c r="W12" s="168">
        <v>3.6550161114382824</v>
      </c>
      <c r="X12" s="168">
        <v>4.6369999999999996</v>
      </c>
      <c r="Y12" s="168">
        <v>3.29</v>
      </c>
      <c r="Z12" s="168">
        <v>9.6103303360804582E-2</v>
      </c>
      <c r="AA12" s="168">
        <v>0.14682327796525543</v>
      </c>
      <c r="AB12" s="168">
        <v>0.17969962319984256</v>
      </c>
      <c r="AC12" s="168">
        <v>7.9318621024404967E-3</v>
      </c>
      <c r="AD12" s="168">
        <v>11.617654205770005</v>
      </c>
      <c r="AE12" s="168">
        <v>10.19965358536553</v>
      </c>
      <c r="AF12" s="168">
        <v>1.4180006204044764</v>
      </c>
      <c r="AG12" s="168">
        <v>12.048212272398349</v>
      </c>
      <c r="AH12" s="173"/>
      <c r="AI12" s="173"/>
      <c r="AJ12" s="173"/>
      <c r="AK12" s="173"/>
      <c r="AM12" s="174">
        <f t="shared" si="1"/>
        <v>1.9414750124844237E-2</v>
      </c>
      <c r="AN12" s="174">
        <f t="shared" si="2"/>
        <v>-6.6467341306347683E-2</v>
      </c>
      <c r="AO12" s="174">
        <f t="shared" si="3"/>
        <v>3.4832651824927589E-3</v>
      </c>
      <c r="AP12" s="174">
        <f t="shared" si="4"/>
        <v>0.15804991979032026</v>
      </c>
      <c r="AQ12" s="174">
        <f t="shared" si="5"/>
        <v>0.14104348655808255</v>
      </c>
      <c r="AR12" s="174">
        <f t="shared" si="6"/>
        <v>7.082691273280628E-2</v>
      </c>
      <c r="AS12" s="174">
        <f t="shared" si="7"/>
        <v>7.5595152794702886E-2</v>
      </c>
      <c r="AT12" s="174">
        <f t="shared" si="8"/>
        <v>4.1107457556479127E-2</v>
      </c>
      <c r="AU12" s="174">
        <f t="shared" si="9"/>
        <v>4.9051902207029111E-2</v>
      </c>
      <c r="AV12" s="174">
        <f t="shared" si="10"/>
        <v>-2.0198159239776772E-2</v>
      </c>
      <c r="AW12" s="174">
        <f t="shared" si="11"/>
        <v>4.4001595872992676E-2</v>
      </c>
      <c r="AX12" s="174" t="e">
        <f t="shared" si="12"/>
        <v>#DIV/0!</v>
      </c>
      <c r="AY12" s="174" t="e">
        <f t="shared" si="13"/>
        <v>#DIV/0!</v>
      </c>
      <c r="AZ12" s="174" t="e">
        <f t="shared" si="14"/>
        <v>#DIV/0!</v>
      </c>
      <c r="BA12" s="174" t="e">
        <f t="shared" si="15"/>
        <v>#DIV/0!</v>
      </c>
      <c r="BB12" s="172"/>
      <c r="BC12" s="172"/>
      <c r="BD12" s="172"/>
    </row>
    <row r="13" spans="1:56" s="194" customFormat="1" ht="15.75" thickBot="1">
      <c r="A13" s="370"/>
      <c r="B13" s="378"/>
      <c r="C13" s="373"/>
      <c r="D13" s="257">
        <v>5</v>
      </c>
      <c r="E13" s="368"/>
      <c r="F13" s="368"/>
      <c r="G13" s="258" t="str">
        <f t="shared" si="16"/>
        <v>3.6</v>
      </c>
      <c r="H13" s="258" t="str">
        <f t="shared" si="0"/>
        <v>4.3</v>
      </c>
      <c r="I13" s="259" t="str">
        <f t="shared" si="0"/>
        <v>3.5</v>
      </c>
      <c r="J13" s="263" t="str">
        <f t="shared" si="0"/>
        <v>0.14</v>
      </c>
      <c r="K13" s="261" t="str">
        <f t="shared" si="0"/>
        <v>0.15</v>
      </c>
      <c r="L13" s="258" t="str">
        <f t="shared" si="0"/>
        <v>0.20</v>
      </c>
      <c r="M13" s="258" t="str">
        <f t="shared" si="0"/>
        <v>0.0088</v>
      </c>
      <c r="N13" s="258" t="str">
        <f t="shared" si="0"/>
        <v>9.7</v>
      </c>
      <c r="O13" s="258" t="str">
        <f t="shared" si="0"/>
        <v>8.5</v>
      </c>
      <c r="P13" s="258" t="str">
        <f t="shared" si="0"/>
        <v>1.2</v>
      </c>
      <c r="Q13" s="258" t="str">
        <f t="shared" si="0"/>
        <v>10</v>
      </c>
      <c r="R13" s="187"/>
      <c r="S13" s="187"/>
      <c r="T13" s="187"/>
      <c r="U13" s="172"/>
      <c r="V13" s="172"/>
      <c r="W13" s="168">
        <v>3.5769620249868992</v>
      </c>
      <c r="X13" s="168">
        <v>4.282</v>
      </c>
      <c r="Y13" s="168">
        <v>3.524</v>
      </c>
      <c r="Z13" s="168">
        <v>0.14334865477859338</v>
      </c>
      <c r="AA13" s="168">
        <v>0.14632909902542382</v>
      </c>
      <c r="AB13" s="168">
        <v>0.19784259357637202</v>
      </c>
      <c r="AC13" s="168">
        <v>8.8265585029988821E-3</v>
      </c>
      <c r="AD13" s="168">
        <v>9.6948036455387712</v>
      </c>
      <c r="AE13" s="168">
        <v>8.534741670858919</v>
      </c>
      <c r="AF13" s="168">
        <v>1.1600619746798517</v>
      </c>
      <c r="AG13" s="168">
        <v>10.19115055142216</v>
      </c>
      <c r="AH13" s="173"/>
      <c r="AI13" s="173"/>
      <c r="AJ13" s="173"/>
      <c r="AK13" s="173"/>
      <c r="AM13" s="174">
        <f t="shared" si="1"/>
        <v>1.0190981627521025E-2</v>
      </c>
      <c r="AN13" s="174">
        <f t="shared" si="2"/>
        <v>-2.3359028264411251E-4</v>
      </c>
      <c r="AO13" s="174">
        <f t="shared" si="3"/>
        <v>1.1337868480725633E-3</v>
      </c>
      <c r="AP13" s="174">
        <f t="shared" si="4"/>
        <v>3.5377755458975015E-2</v>
      </c>
      <c r="AQ13" s="174">
        <f t="shared" si="5"/>
        <v>6.1113580095424634E-2</v>
      </c>
      <c r="AR13" s="174">
        <f t="shared" si="6"/>
        <v>1.5965011159880301E-2</v>
      </c>
      <c r="AS13" s="174">
        <f t="shared" si="7"/>
        <v>5.065657623392633E-3</v>
      </c>
      <c r="AT13" s="174">
        <f t="shared" si="8"/>
        <v>5.0342876617979612E-3</v>
      </c>
      <c r="AU13" s="174">
        <f t="shared" si="9"/>
        <v>9.9707865131366397E-3</v>
      </c>
      <c r="AV13" s="174">
        <f t="shared" si="10"/>
        <v>-3.2855283957467597E-2</v>
      </c>
      <c r="AW13" s="174">
        <f t="shared" si="11"/>
        <v>6.5401329562112965E-3</v>
      </c>
      <c r="AX13" s="174" t="e">
        <f t="shared" si="12"/>
        <v>#DIV/0!</v>
      </c>
      <c r="AY13" s="174" t="e">
        <f t="shared" si="13"/>
        <v>#DIV/0!</v>
      </c>
      <c r="AZ13" s="174" t="e">
        <f t="shared" si="14"/>
        <v>#DIV/0!</v>
      </c>
      <c r="BA13" s="174" t="e">
        <f t="shared" si="15"/>
        <v>#DIV/0!</v>
      </c>
      <c r="BB13" s="172"/>
      <c r="BC13" s="172"/>
      <c r="BD13" s="172"/>
    </row>
    <row r="14" spans="1:56" s="194" customFormat="1" ht="15">
      <c r="A14" s="370"/>
      <c r="B14" s="378"/>
      <c r="C14" s="373"/>
      <c r="D14" s="257">
        <v>1</v>
      </c>
      <c r="E14" s="375" t="s">
        <v>225</v>
      </c>
      <c r="F14" s="366">
        <v>1</v>
      </c>
      <c r="G14" s="258" t="str">
        <f t="shared" si="16"/>
        <v>2.5</v>
      </c>
      <c r="H14" s="258" t="str">
        <f t="shared" si="0"/>
        <v>4.7</v>
      </c>
      <c r="I14" s="258" t="str">
        <f t="shared" si="0"/>
        <v>3.9</v>
      </c>
      <c r="J14" s="264" t="str">
        <f>IF(ABS(AP14)&lt;0.25,FIXED(ROUND(Z14,1-INT(LOG(ABS(Z14)))),1-INT(LOG(ABS(Z14))),FALSE),FIXED(ROUND(Z14,1-INT(LOG(ABS(Z14)))),1-INT(LOG(ABS(Z14))),FALSE)&amp;" ")</f>
        <v>0.086</v>
      </c>
      <c r="K14" s="258" t="str">
        <f t="shared" si="0"/>
        <v>0.056</v>
      </c>
      <c r="L14" s="258" t="str">
        <f t="shared" si="0"/>
        <v>0.13</v>
      </c>
      <c r="M14" s="258" t="str">
        <f t="shared" si="0"/>
        <v>0.0038</v>
      </c>
      <c r="N14" s="258" t="str">
        <f t="shared" si="0"/>
        <v>3.7</v>
      </c>
      <c r="O14" s="258" t="str">
        <f t="shared" si="0"/>
        <v>2.9</v>
      </c>
      <c r="P14" s="258" t="str">
        <f t="shared" si="0"/>
        <v>0.82</v>
      </c>
      <c r="Q14" s="258" t="str">
        <f t="shared" si="0"/>
        <v>4.0</v>
      </c>
      <c r="R14" s="187"/>
      <c r="S14" s="187"/>
      <c r="T14" s="187"/>
      <c r="U14" s="172"/>
      <c r="V14" s="172"/>
      <c r="W14" s="168">
        <v>2.5186421688890448</v>
      </c>
      <c r="X14" s="168">
        <v>4.7229999999999999</v>
      </c>
      <c r="Y14" s="168">
        <v>3.85</v>
      </c>
      <c r="Z14" s="168">
        <v>8.5739143849829363E-2</v>
      </c>
      <c r="AA14" s="168">
        <v>5.6406347563705619E-2</v>
      </c>
      <c r="AB14" s="168">
        <v>0.12589341697542727</v>
      </c>
      <c r="AC14" s="168">
        <v>3.8333057506628075E-3</v>
      </c>
      <c r="AD14" s="168">
        <v>3.6906711180800054</v>
      </c>
      <c r="AE14" s="168">
        <v>2.8705219807288929</v>
      </c>
      <c r="AF14" s="168">
        <v>0.8201491373511125</v>
      </c>
      <c r="AG14" s="168">
        <v>3.9625433322196306</v>
      </c>
      <c r="AH14" s="173"/>
      <c r="AI14" s="173"/>
      <c r="AJ14" s="173"/>
      <c r="AK14" s="173"/>
      <c r="AM14" s="174">
        <f t="shared" si="1"/>
        <v>2.5599951406665298E-2</v>
      </c>
      <c r="AN14" s="174">
        <f t="shared" si="2"/>
        <v>3.0606860158311259E-3</v>
      </c>
      <c r="AO14" s="174">
        <f t="shared" si="3"/>
        <v>4.1386445938955026E-3</v>
      </c>
      <c r="AP14" s="174">
        <f t="shared" si="4"/>
        <v>4.4841079188167668E-2</v>
      </c>
      <c r="AQ14" s="174">
        <f t="shared" si="5"/>
        <v>8.2056049856190874E-2</v>
      </c>
      <c r="AR14" s="174">
        <f t="shared" si="6"/>
        <v>4.3454702617876879E-2</v>
      </c>
      <c r="AS14" s="174">
        <f t="shared" si="7"/>
        <v>0.14703313797581072</v>
      </c>
      <c r="AT14" s="174">
        <f t="shared" si="8"/>
        <v>0.15950719586499573</v>
      </c>
      <c r="AU14" s="174">
        <f t="shared" si="9"/>
        <v>0.20965631620694683</v>
      </c>
      <c r="AV14" s="174">
        <f t="shared" si="10"/>
        <v>-8.0440250222351781E-2</v>
      </c>
      <c r="AW14" s="174">
        <f t="shared" si="11"/>
        <v>0.15301304907406849</v>
      </c>
      <c r="AX14" s="174" t="e">
        <f t="shared" si="12"/>
        <v>#DIV/0!</v>
      </c>
      <c r="AY14" s="174" t="e">
        <f t="shared" si="13"/>
        <v>#DIV/0!</v>
      </c>
      <c r="AZ14" s="174" t="e">
        <f t="shared" si="14"/>
        <v>#DIV/0!</v>
      </c>
      <c r="BA14" s="174" t="e">
        <f t="shared" si="15"/>
        <v>#DIV/0!</v>
      </c>
      <c r="BB14" s="172"/>
      <c r="BC14" s="172"/>
      <c r="BD14" s="172"/>
    </row>
    <row r="15" spans="1:56" s="194" customFormat="1" ht="15">
      <c r="A15" s="370"/>
      <c r="B15" s="378"/>
      <c r="C15" s="373"/>
      <c r="D15" s="257">
        <v>2</v>
      </c>
      <c r="E15" s="376"/>
      <c r="F15" s="367"/>
      <c r="G15" s="258" t="str">
        <f t="shared" si="16"/>
        <v>2.7</v>
      </c>
      <c r="H15" s="258" t="str">
        <f t="shared" si="0"/>
        <v>4.5</v>
      </c>
      <c r="I15" s="258" t="str">
        <f t="shared" si="0"/>
        <v>3.7</v>
      </c>
      <c r="J15" s="258" t="str">
        <f t="shared" si="0"/>
        <v>0.078</v>
      </c>
      <c r="K15" s="258" t="str">
        <f t="shared" si="0"/>
        <v>0.059</v>
      </c>
      <c r="L15" s="258" t="str">
        <f t="shared" si="0"/>
        <v>0.11</v>
      </c>
      <c r="M15" s="258" t="str">
        <f t="shared" si="0"/>
        <v xml:space="preserve">0.0032 </v>
      </c>
      <c r="N15" s="258" t="str">
        <f t="shared" si="0"/>
        <v>5.9</v>
      </c>
      <c r="O15" s="258" t="str">
        <f t="shared" si="0"/>
        <v>5.1</v>
      </c>
      <c r="P15" s="258" t="str">
        <f t="shared" si="0"/>
        <v>0.85</v>
      </c>
      <c r="Q15" s="258" t="str">
        <f t="shared" si="0"/>
        <v>6.2</v>
      </c>
      <c r="R15" s="187"/>
      <c r="S15" s="187"/>
      <c r="T15" s="187"/>
      <c r="U15" s="172"/>
      <c r="V15" s="172"/>
      <c r="W15" s="168">
        <v>2.679854644295208</v>
      </c>
      <c r="X15" s="168">
        <v>4.5250000000000004</v>
      </c>
      <c r="Y15" s="168">
        <v>3.6779999999999999</v>
      </c>
      <c r="Z15" s="168">
        <v>7.8367683472280236E-2</v>
      </c>
      <c r="AA15" s="168">
        <v>5.8565546723042476E-2</v>
      </c>
      <c r="AB15" s="168">
        <v>0.10738054364207757</v>
      </c>
      <c r="AC15" s="168">
        <v>3.2366475920484372E-3</v>
      </c>
      <c r="AD15" s="168">
        <v>5.9061452391398621</v>
      </c>
      <c r="AE15" s="168">
        <v>5.0518488484993256</v>
      </c>
      <c r="AF15" s="168">
        <v>0.85429639064053686</v>
      </c>
      <c r="AG15" s="168">
        <v>6.1536956605693112</v>
      </c>
      <c r="AH15" s="173"/>
      <c r="AI15" s="173"/>
      <c r="AJ15" s="173"/>
      <c r="AK15" s="173"/>
      <c r="AM15" s="174">
        <f t="shared" si="1"/>
        <v>1.7536335612509831E-2</v>
      </c>
      <c r="AN15" s="174">
        <f t="shared" si="2"/>
        <v>2.4250440917105895E-3</v>
      </c>
      <c r="AO15" s="174">
        <f t="shared" si="3"/>
        <v>3.7919826652221653E-3</v>
      </c>
      <c r="AP15" s="174">
        <f t="shared" si="4"/>
        <v>0.2493932681625792</v>
      </c>
      <c r="AQ15" s="174">
        <f t="shared" si="5"/>
        <v>0.18730765447316827</v>
      </c>
      <c r="AR15" s="174">
        <f t="shared" si="6"/>
        <v>0.10912496409857624</v>
      </c>
      <c r="AS15" s="174">
        <f t="shared" si="7"/>
        <v>0.46629448966040676</v>
      </c>
      <c r="AT15" s="174">
        <f t="shared" si="8"/>
        <v>4.4347708036009952E-2</v>
      </c>
      <c r="AU15" s="174">
        <f t="shared" si="9"/>
        <v>5.0657501733132874E-2</v>
      </c>
      <c r="AV15" s="174">
        <f t="shared" si="10"/>
        <v>5.250312788202669E-3</v>
      </c>
      <c r="AW15" s="174">
        <f t="shared" si="11"/>
        <v>5.0837758380427131E-2</v>
      </c>
      <c r="AX15" s="174" t="e">
        <f t="shared" si="12"/>
        <v>#DIV/0!</v>
      </c>
      <c r="AY15" s="174" t="e">
        <f t="shared" si="13"/>
        <v>#DIV/0!</v>
      </c>
      <c r="AZ15" s="174" t="e">
        <f t="shared" si="14"/>
        <v>#DIV/0!</v>
      </c>
      <c r="BA15" s="174" t="e">
        <f t="shared" si="15"/>
        <v>#DIV/0!</v>
      </c>
      <c r="BB15" s="172"/>
      <c r="BC15" s="172"/>
      <c r="BD15" s="172"/>
    </row>
    <row r="16" spans="1:56" s="194" customFormat="1" ht="15">
      <c r="A16" s="370"/>
      <c r="B16" s="378"/>
      <c r="C16" s="373"/>
      <c r="D16" s="257">
        <v>3</v>
      </c>
      <c r="E16" s="376"/>
      <c r="F16" s="367"/>
      <c r="G16" s="258" t="str">
        <f t="shared" si="16"/>
        <v>2.7</v>
      </c>
      <c r="H16" s="258" t="str">
        <f t="shared" si="0"/>
        <v>4.6</v>
      </c>
      <c r="I16" s="258" t="str">
        <f t="shared" si="0"/>
        <v>3.8</v>
      </c>
      <c r="J16" s="258" t="str">
        <f t="shared" si="0"/>
        <v>0.031</v>
      </c>
      <c r="K16" s="258" t="str">
        <f t="shared" si="0"/>
        <v>0.066</v>
      </c>
      <c r="L16" s="258" t="str">
        <f t="shared" si="0"/>
        <v>0.10</v>
      </c>
      <c r="M16" s="258" t="str">
        <f t="shared" si="0"/>
        <v>0.011</v>
      </c>
      <c r="N16" s="258" t="str">
        <f t="shared" si="0"/>
        <v>5.4</v>
      </c>
      <c r="O16" s="258" t="str">
        <f t="shared" si="0"/>
        <v>4.6</v>
      </c>
      <c r="P16" s="258" t="str">
        <f t="shared" si="0"/>
        <v>0.76</v>
      </c>
      <c r="Q16" s="258" t="str">
        <f t="shared" si="0"/>
        <v>5.6</v>
      </c>
      <c r="R16" s="187"/>
      <c r="S16" s="187"/>
      <c r="T16" s="187"/>
      <c r="U16" s="172"/>
      <c r="V16" s="172"/>
      <c r="W16" s="168">
        <v>2.6887282942798501</v>
      </c>
      <c r="X16" s="168">
        <v>4.5629999999999997</v>
      </c>
      <c r="Y16" s="168">
        <v>3.7679999999999998</v>
      </c>
      <c r="Z16" s="168">
        <v>3.1385651736649908E-2</v>
      </c>
      <c r="AA16" s="168">
        <v>6.6008145512619396E-2</v>
      </c>
      <c r="AB16" s="168">
        <v>0.10082404806182617</v>
      </c>
      <c r="AC16" s="168">
        <v>1.1385054658713636E-2</v>
      </c>
      <c r="AD16" s="168">
        <v>5.3973195591473493</v>
      </c>
      <c r="AE16" s="168">
        <v>4.6415305189014484</v>
      </c>
      <c r="AF16" s="168">
        <v>0.75578904024590077</v>
      </c>
      <c r="AG16" s="168">
        <v>5.6069224591171585</v>
      </c>
      <c r="AH16" s="173"/>
      <c r="AI16" s="173"/>
      <c r="AJ16" s="173"/>
      <c r="AK16" s="173"/>
      <c r="AM16" s="174">
        <f t="shared" si="1"/>
        <v>4.0922345703267395E-2</v>
      </c>
      <c r="AN16" s="174">
        <f t="shared" si="2"/>
        <v>2.077638053581206E-3</v>
      </c>
      <c r="AO16" s="174">
        <f t="shared" si="3"/>
        <v>2.1186440677966123E-3</v>
      </c>
      <c r="AP16" s="174">
        <f t="shared" si="4"/>
        <v>7.9016497762036231E-2</v>
      </c>
      <c r="AQ16" s="174">
        <f t="shared" si="5"/>
        <v>0.12381733417992645</v>
      </c>
      <c r="AR16" s="174">
        <f t="shared" si="6"/>
        <v>7.7051173180632246E-2</v>
      </c>
      <c r="AS16" s="174">
        <f t="shared" si="7"/>
        <v>8.3842025222193931E-2</v>
      </c>
      <c r="AT16" s="174">
        <f t="shared" si="8"/>
        <v>3.2088295358291788E-2</v>
      </c>
      <c r="AU16" s="174">
        <f t="shared" si="9"/>
        <v>3.1157827002615334E-2</v>
      </c>
      <c r="AV16" s="174">
        <f t="shared" si="10"/>
        <v>3.7763623332794864E-2</v>
      </c>
      <c r="AW16" s="174">
        <f t="shared" si="11"/>
        <v>3.4510178004829764E-2</v>
      </c>
      <c r="AX16" s="174" t="e">
        <f t="shared" si="12"/>
        <v>#DIV/0!</v>
      </c>
      <c r="AY16" s="174" t="e">
        <f t="shared" si="13"/>
        <v>#DIV/0!</v>
      </c>
      <c r="AZ16" s="174" t="e">
        <f t="shared" si="14"/>
        <v>#DIV/0!</v>
      </c>
      <c r="BA16" s="174" t="e">
        <f t="shared" si="15"/>
        <v>#DIV/0!</v>
      </c>
      <c r="BB16" s="172"/>
      <c r="BC16" s="172"/>
      <c r="BD16" s="172"/>
    </row>
    <row r="17" spans="1:56" s="194" customFormat="1" ht="15">
      <c r="A17" s="370"/>
      <c r="B17" s="378"/>
      <c r="C17" s="373"/>
      <c r="D17" s="257">
        <v>4</v>
      </c>
      <c r="E17" s="376"/>
      <c r="F17" s="367"/>
      <c r="G17" s="258" t="str">
        <f t="shared" si="16"/>
        <v>2.8</v>
      </c>
      <c r="H17" s="258" t="str">
        <f t="shared" si="0"/>
        <v>4.4</v>
      </c>
      <c r="I17" s="258" t="str">
        <f t="shared" si="0"/>
        <v>3.6</v>
      </c>
      <c r="J17" s="258" t="str">
        <f t="shared" si="0"/>
        <v>0.016</v>
      </c>
      <c r="K17" s="258" t="str">
        <f t="shared" si="0"/>
        <v>0.063</v>
      </c>
      <c r="L17" s="258" t="str">
        <f t="shared" si="0"/>
        <v>0.095</v>
      </c>
      <c r="M17" s="258" t="str">
        <f t="shared" si="0"/>
        <v>0.0098</v>
      </c>
      <c r="N17" s="258" t="str">
        <f t="shared" si="0"/>
        <v>8.0</v>
      </c>
      <c r="O17" s="258" t="str">
        <f t="shared" si="0"/>
        <v>7.1</v>
      </c>
      <c r="P17" s="258" t="str">
        <f t="shared" si="0"/>
        <v>0.91</v>
      </c>
      <c r="Q17" s="258" t="str">
        <f t="shared" si="0"/>
        <v>8.2</v>
      </c>
      <c r="R17" s="187"/>
      <c r="S17" s="187"/>
      <c r="T17" s="187"/>
      <c r="U17" s="172"/>
      <c r="V17" s="172"/>
      <c r="W17" s="168">
        <v>2.7694678225594758</v>
      </c>
      <c r="X17" s="168">
        <v>4.3819999999999997</v>
      </c>
      <c r="Y17" s="168">
        <v>3.5720000000000001</v>
      </c>
      <c r="Z17" s="168">
        <v>1.5666702804287388E-2</v>
      </c>
      <c r="AA17" s="168">
        <v>6.2718979745208125E-2</v>
      </c>
      <c r="AB17" s="168">
        <v>9.4503228019440583E-2</v>
      </c>
      <c r="AC17" s="168">
        <v>9.8077818204573078E-3</v>
      </c>
      <c r="AD17" s="168">
        <v>8.0242400475854456</v>
      </c>
      <c r="AE17" s="168">
        <v>7.1116471733211171</v>
      </c>
      <c r="AF17" s="168">
        <v>0.91259287426432822</v>
      </c>
      <c r="AG17" s="168">
        <v>8.2069367399748394</v>
      </c>
      <c r="AH17" s="173"/>
      <c r="AI17" s="173"/>
      <c r="AJ17" s="173"/>
      <c r="AK17" s="173"/>
      <c r="AM17" s="174">
        <f t="shared" si="1"/>
        <v>2.3509881144764246E-2</v>
      </c>
      <c r="AN17" s="174">
        <f t="shared" si="2"/>
        <v>1.5948963317383629E-3</v>
      </c>
      <c r="AO17" s="174">
        <f t="shared" si="3"/>
        <v>6.121313299944418E-3</v>
      </c>
      <c r="AP17" s="174">
        <f t="shared" si="4"/>
        <v>0.12339520410974412</v>
      </c>
      <c r="AQ17" s="174">
        <f t="shared" si="5"/>
        <v>0.12338331573656551</v>
      </c>
      <c r="AR17" s="174">
        <f t="shared" si="6"/>
        <v>7.1875288495834716E-2</v>
      </c>
      <c r="AS17" s="174">
        <f t="shared" si="7"/>
        <v>4.4220120671871394E-2</v>
      </c>
      <c r="AT17" s="174">
        <f t="shared" si="8"/>
        <v>2.2201959667292916E-2</v>
      </c>
      <c r="AU17" s="174">
        <f t="shared" si="9"/>
        <v>2.8737749470651133E-2</v>
      </c>
      <c r="AV17" s="174">
        <f t="shared" si="10"/>
        <v>-3.1910427938142506E-2</v>
      </c>
      <c r="AW17" s="174">
        <f t="shared" si="11"/>
        <v>2.3906476532384931E-2</v>
      </c>
      <c r="AX17" s="174" t="e">
        <f t="shared" si="12"/>
        <v>#DIV/0!</v>
      </c>
      <c r="AY17" s="174" t="e">
        <f t="shared" si="13"/>
        <v>#DIV/0!</v>
      </c>
      <c r="AZ17" s="174" t="e">
        <f t="shared" si="14"/>
        <v>#DIV/0!</v>
      </c>
      <c r="BA17" s="174" t="e">
        <f t="shared" si="15"/>
        <v>#DIV/0!</v>
      </c>
      <c r="BB17" s="172"/>
      <c r="BC17" s="172"/>
      <c r="BD17" s="172"/>
    </row>
    <row r="18" spans="1:56" s="194" customFormat="1" ht="15.75" thickBot="1">
      <c r="A18" s="370"/>
      <c r="B18" s="378"/>
      <c r="C18" s="374"/>
      <c r="D18" s="257">
        <v>5</v>
      </c>
      <c r="E18" s="377"/>
      <c r="F18" s="368"/>
      <c r="G18" s="258" t="str">
        <f t="shared" si="16"/>
        <v>2.8</v>
      </c>
      <c r="H18" s="258" t="str">
        <f t="shared" si="0"/>
        <v>4.5</v>
      </c>
      <c r="I18" s="258" t="str">
        <f t="shared" si="0"/>
        <v>3.8</v>
      </c>
      <c r="J18" s="265" t="str">
        <f t="shared" si="0"/>
        <v>0.026</v>
      </c>
      <c r="K18" s="258" t="str">
        <f t="shared" si="0"/>
        <v>0.077</v>
      </c>
      <c r="L18" s="258" t="str">
        <f t="shared" si="0"/>
        <v>0.12</v>
      </c>
      <c r="M18" s="258" t="str">
        <f t="shared" si="0"/>
        <v>0.011</v>
      </c>
      <c r="N18" s="258" t="str">
        <f t="shared" si="0"/>
        <v>5.9</v>
      </c>
      <c r="O18" s="258" t="str">
        <f t="shared" si="0"/>
        <v>4.8</v>
      </c>
      <c r="P18" s="258" t="str">
        <f t="shared" si="0"/>
        <v>1.1</v>
      </c>
      <c r="Q18" s="258" t="str">
        <f t="shared" si="0"/>
        <v>6.1</v>
      </c>
      <c r="R18" s="187"/>
      <c r="S18" s="187"/>
      <c r="T18" s="187"/>
      <c r="U18" s="172"/>
      <c r="V18" s="172"/>
      <c r="W18" s="168">
        <v>2.8475615797695384</v>
      </c>
      <c r="X18" s="168">
        <v>4.5350000000000001</v>
      </c>
      <c r="Y18" s="169">
        <v>3.782</v>
      </c>
      <c r="Z18" s="177">
        <v>2.6148120072301689E-2</v>
      </c>
      <c r="AA18" s="171">
        <v>7.6987536836872775E-2</v>
      </c>
      <c r="AB18" s="168">
        <v>0.12375902231018306</v>
      </c>
      <c r="AC18" s="168">
        <v>1.1201440945970554E-2</v>
      </c>
      <c r="AD18" s="168">
        <v>5.8581971075836741</v>
      </c>
      <c r="AE18" s="168">
        <v>4.7721268573013074</v>
      </c>
      <c r="AF18" s="168">
        <v>1.0860702502823667</v>
      </c>
      <c r="AG18" s="168">
        <v>6.0962932277490021</v>
      </c>
      <c r="AH18" s="173"/>
      <c r="AI18" s="173"/>
      <c r="AJ18" s="173"/>
      <c r="AK18" s="173"/>
      <c r="AM18" s="174">
        <f t="shared" si="1"/>
        <v>5.2159754794126869E-3</v>
      </c>
      <c r="AN18" s="174">
        <f t="shared" si="2"/>
        <v>3.6251785125782131E-3</v>
      </c>
      <c r="AO18" s="174">
        <f t="shared" si="3"/>
        <v>3.4255599472990516E-3</v>
      </c>
      <c r="AP18" s="174">
        <f t="shared" si="4"/>
        <v>4.5578106626283109E-2</v>
      </c>
      <c r="AQ18" s="174">
        <f t="shared" si="5"/>
        <v>5.2995565480854608E-2</v>
      </c>
      <c r="AR18" s="174">
        <f t="shared" si="6"/>
        <v>1.993676132439693E-2</v>
      </c>
      <c r="AS18" s="174">
        <f t="shared" si="7"/>
        <v>2.1629459480593506E-2</v>
      </c>
      <c r="AT18" s="174">
        <f t="shared" si="8"/>
        <v>4.186764400167893E-2</v>
      </c>
      <c r="AU18" s="174">
        <f t="shared" si="9"/>
        <v>7.9509315350226997E-2</v>
      </c>
      <c r="AV18" s="174">
        <f t="shared" si="10"/>
        <v>-0.16800054122247882</v>
      </c>
      <c r="AW18" s="174">
        <f t="shared" si="11"/>
        <v>4.1554032738667292E-2</v>
      </c>
      <c r="AX18" s="174" t="e">
        <f t="shared" si="12"/>
        <v>#DIV/0!</v>
      </c>
      <c r="AY18" s="174" t="e">
        <f t="shared" si="13"/>
        <v>#DIV/0!</v>
      </c>
      <c r="AZ18" s="174" t="e">
        <f t="shared" si="14"/>
        <v>#DIV/0!</v>
      </c>
      <c r="BA18" s="174" t="e">
        <f t="shared" si="15"/>
        <v>#DIV/0!</v>
      </c>
      <c r="BB18" s="172"/>
      <c r="BC18" s="172"/>
      <c r="BD18" s="172"/>
    </row>
    <row r="19" spans="1:56" s="194" customFormat="1" ht="15">
      <c r="A19" s="370"/>
      <c r="B19" s="378" t="s">
        <v>242</v>
      </c>
      <c r="C19" s="366">
        <v>2</v>
      </c>
      <c r="D19" s="257">
        <v>1</v>
      </c>
      <c r="E19" s="366" t="s">
        <v>222</v>
      </c>
      <c r="F19" s="366">
        <v>1</v>
      </c>
      <c r="G19" s="258" t="str">
        <f t="shared" si="16"/>
        <v>3.5</v>
      </c>
      <c r="H19" s="258" t="str">
        <f t="shared" si="0"/>
        <v>4.5</v>
      </c>
      <c r="I19" s="259" t="str">
        <f t="shared" si="0"/>
        <v>3.6</v>
      </c>
      <c r="J19" s="260" t="str">
        <f t="shared" si="0"/>
        <v>0.17</v>
      </c>
      <c r="K19" s="261" t="str">
        <f t="shared" si="0"/>
        <v>0.15</v>
      </c>
      <c r="L19" s="258" t="str">
        <f t="shared" si="0"/>
        <v>0.20</v>
      </c>
      <c r="M19" s="258" t="str">
        <f t="shared" si="0"/>
        <v>0.016</v>
      </c>
      <c r="N19" s="258" t="str">
        <f t="shared" si="0"/>
        <v>8.3</v>
      </c>
      <c r="O19" s="258" t="str">
        <f t="shared" si="0"/>
        <v>7.1</v>
      </c>
      <c r="P19" s="258" t="str">
        <f t="shared" si="0"/>
        <v>1.2</v>
      </c>
      <c r="Q19" s="258" t="str">
        <f t="shared" si="0"/>
        <v>8.8</v>
      </c>
      <c r="R19" s="187"/>
      <c r="S19" s="187"/>
      <c r="T19" s="187"/>
      <c r="U19" s="172"/>
      <c r="V19" s="172"/>
      <c r="W19" s="178">
        <v>3.4798569626291234</v>
      </c>
      <c r="X19" s="178">
        <v>4.5380000000000003</v>
      </c>
      <c r="Y19" s="179">
        <v>3.6339999999999999</v>
      </c>
      <c r="Z19" s="178">
        <v>0.16518565989194145</v>
      </c>
      <c r="AA19" s="180">
        <v>0.14597899163287764</v>
      </c>
      <c r="AB19" s="178">
        <v>0.19514289649973043</v>
      </c>
      <c r="AC19" s="178">
        <v>1.5521978544394372E-2</v>
      </c>
      <c r="AD19" s="178">
        <v>8.2618317798963101</v>
      </c>
      <c r="AE19" s="178">
        <v>7.0780222162438333</v>
      </c>
      <c r="AF19" s="178">
        <v>1.1838095636524766</v>
      </c>
      <c r="AG19" s="178">
        <v>8.7836613064652536</v>
      </c>
      <c r="AH19" s="173"/>
      <c r="AI19" s="173"/>
      <c r="AJ19" s="173"/>
      <c r="AK19" s="173"/>
      <c r="AM19" s="174">
        <f t="shared" si="1"/>
        <v>2.4345097240742807E-2</v>
      </c>
      <c r="AN19" s="174">
        <f t="shared" si="2"/>
        <v>-3.3065138322496565E-4</v>
      </c>
      <c r="AO19" s="174">
        <f t="shared" si="3"/>
        <v>3.0178326474623101E-3</v>
      </c>
      <c r="AP19" s="174">
        <f t="shared" si="4"/>
        <v>-2.1696760729779701E-2</v>
      </c>
      <c r="AQ19" s="174">
        <f t="shared" si="5"/>
        <v>2.4477913717622927E-2</v>
      </c>
      <c r="AR19" s="174">
        <f t="shared" si="6"/>
        <v>-2.2229070179006841E-2</v>
      </c>
      <c r="AS19" s="174">
        <f t="shared" si="7"/>
        <v>-3.8319474245351051E-2</v>
      </c>
      <c r="AT19" s="174">
        <f t="shared" si="8"/>
        <v>6.8144717370253998E-3</v>
      </c>
      <c r="AU19" s="174">
        <f t="shared" si="9"/>
        <v>2.9246804557715476E-2</v>
      </c>
      <c r="AV19" s="174">
        <f t="shared" si="10"/>
        <v>-0.15240697531675734</v>
      </c>
      <c r="AW19" s="174">
        <f t="shared" si="11"/>
        <v>5.8880525808721945E-3</v>
      </c>
      <c r="AX19" s="174" t="e">
        <f t="shared" si="12"/>
        <v>#DIV/0!</v>
      </c>
      <c r="AY19" s="174" t="e">
        <f t="shared" si="13"/>
        <v>#DIV/0!</v>
      </c>
      <c r="AZ19" s="174" t="e">
        <f t="shared" si="14"/>
        <v>#DIV/0!</v>
      </c>
      <c r="BA19" s="174" t="e">
        <f t="shared" si="15"/>
        <v>#DIV/0!</v>
      </c>
      <c r="BB19" s="172"/>
      <c r="BC19" s="172"/>
      <c r="BD19" s="172"/>
    </row>
    <row r="20" spans="1:56" s="194" customFormat="1" ht="15">
      <c r="A20" s="370"/>
      <c r="B20" s="378"/>
      <c r="C20" s="367"/>
      <c r="D20" s="257">
        <v>2</v>
      </c>
      <c r="E20" s="367"/>
      <c r="F20" s="367"/>
      <c r="G20" s="258" t="str">
        <f t="shared" si="16"/>
        <v>3.1</v>
      </c>
      <c r="H20" s="258" t="str">
        <f t="shared" si="0"/>
        <v>4.6</v>
      </c>
      <c r="I20" s="259" t="str">
        <f t="shared" si="0"/>
        <v>3.6</v>
      </c>
      <c r="J20" s="262" t="str">
        <f t="shared" si="0"/>
        <v>0.24</v>
      </c>
      <c r="K20" s="261" t="str">
        <f t="shared" si="0"/>
        <v>0.20</v>
      </c>
      <c r="L20" s="258" t="str">
        <f t="shared" si="0"/>
        <v>0.19</v>
      </c>
      <c r="M20" s="258" t="str">
        <f t="shared" si="0"/>
        <v>0.020</v>
      </c>
      <c r="N20" s="258" t="str">
        <f t="shared" si="0"/>
        <v>9.1</v>
      </c>
      <c r="O20" s="258" t="str">
        <f t="shared" si="0"/>
        <v>7.8</v>
      </c>
      <c r="P20" s="258" t="str">
        <f t="shared" si="0"/>
        <v>1.2</v>
      </c>
      <c r="Q20" s="258" t="str">
        <f t="shared" si="0"/>
        <v>9.7</v>
      </c>
      <c r="R20" s="187"/>
      <c r="S20" s="187"/>
      <c r="T20" s="187"/>
      <c r="U20" s="172"/>
      <c r="V20" s="172"/>
      <c r="W20" s="178">
        <v>3.0655040539313863</v>
      </c>
      <c r="X20" s="178">
        <v>4.5570000000000004</v>
      </c>
      <c r="Y20" s="179">
        <v>3.5950000000000002</v>
      </c>
      <c r="Z20" s="178">
        <v>0.24123190956335588</v>
      </c>
      <c r="AA20" s="180">
        <v>0.20456169796383172</v>
      </c>
      <c r="AB20" s="178">
        <v>0.18935320930215244</v>
      </c>
      <c r="AC20" s="178">
        <v>1.9851312302561562E-2</v>
      </c>
      <c r="AD20" s="178">
        <v>9.0615191164216462</v>
      </c>
      <c r="AE20" s="178">
        <v>7.8329783080987854</v>
      </c>
      <c r="AF20" s="178">
        <v>1.2285408083228619</v>
      </c>
      <c r="AG20" s="178">
        <v>9.7165172455535469</v>
      </c>
      <c r="AH20" s="173"/>
      <c r="AI20" s="173"/>
      <c r="AJ20" s="173"/>
      <c r="AK20" s="173"/>
      <c r="AM20" s="174">
        <f t="shared" si="1"/>
        <v>3.8711222627697973E-2</v>
      </c>
      <c r="AN20" s="174">
        <f t="shared" si="2"/>
        <v>-2.9712776493893501E-3</v>
      </c>
      <c r="AO20" s="174">
        <f t="shared" si="3"/>
        <v>-8.3518930957686909E-4</v>
      </c>
      <c r="AP20" s="174">
        <f t="shared" si="4"/>
        <v>2.5024962993223581E-2</v>
      </c>
      <c r="AQ20" s="174">
        <f t="shared" si="5"/>
        <v>5.4857089533362047E-2</v>
      </c>
      <c r="AR20" s="174">
        <f t="shared" si="6"/>
        <v>-3.8755723417968034E-3</v>
      </c>
      <c r="AS20" s="174">
        <f t="shared" si="7"/>
        <v>-1.8953808289986898E-2</v>
      </c>
      <c r="AT20" s="174">
        <f t="shared" si="8"/>
        <v>-1.6396605717937392E-2</v>
      </c>
      <c r="AU20" s="174">
        <f t="shared" si="9"/>
        <v>1.1963319671439618E-3</v>
      </c>
      <c r="AV20" s="174">
        <f t="shared" si="10"/>
        <v>-0.14498286422568732</v>
      </c>
      <c r="AW20" s="174">
        <f t="shared" si="11"/>
        <v>-1.3477914207285091E-2</v>
      </c>
      <c r="AX20" s="174" t="e">
        <f t="shared" si="12"/>
        <v>#DIV/0!</v>
      </c>
      <c r="AY20" s="174" t="e">
        <f t="shared" si="13"/>
        <v>#DIV/0!</v>
      </c>
      <c r="AZ20" s="174" t="e">
        <f t="shared" si="14"/>
        <v>#DIV/0!</v>
      </c>
      <c r="BA20" s="174" t="e">
        <f t="shared" si="15"/>
        <v>#DIV/0!</v>
      </c>
      <c r="BB20" s="172"/>
      <c r="BC20" s="172"/>
      <c r="BD20" s="172"/>
    </row>
    <row r="21" spans="1:56" s="194" customFormat="1" ht="15">
      <c r="A21" s="370"/>
      <c r="B21" s="378"/>
      <c r="C21" s="367"/>
      <c r="D21" s="257">
        <v>3</v>
      </c>
      <c r="E21" s="367"/>
      <c r="F21" s="367"/>
      <c r="G21" s="258" t="str">
        <f t="shared" si="16"/>
        <v>3.7</v>
      </c>
      <c r="H21" s="258" t="str">
        <f t="shared" si="0"/>
        <v>4.5</v>
      </c>
      <c r="I21" s="259" t="str">
        <f t="shared" si="0"/>
        <v>3.5</v>
      </c>
      <c r="J21" s="262" t="str">
        <f t="shared" si="0"/>
        <v>0.74</v>
      </c>
      <c r="K21" s="261" t="str">
        <f t="shared" si="0"/>
        <v>0.34</v>
      </c>
      <c r="L21" s="258" t="str">
        <f t="shared" si="0"/>
        <v>0.27</v>
      </c>
      <c r="M21" s="258" t="str">
        <f t="shared" si="0"/>
        <v>0.014</v>
      </c>
      <c r="N21" s="258" t="str">
        <f t="shared" si="0"/>
        <v>9.3</v>
      </c>
      <c r="O21" s="258" t="str">
        <f t="shared" si="0"/>
        <v>8.1</v>
      </c>
      <c r="P21" s="258" t="str">
        <f t="shared" si="0"/>
        <v>1.2</v>
      </c>
      <c r="Q21" s="258" t="str">
        <f t="shared" si="0"/>
        <v>11</v>
      </c>
      <c r="R21" s="187"/>
      <c r="S21" s="187"/>
      <c r="T21" s="187"/>
      <c r="U21" s="172"/>
      <c r="V21" s="172"/>
      <c r="W21" s="178">
        <v>3.6842162795853297</v>
      </c>
      <c r="X21" s="178">
        <v>4.5179999999999998</v>
      </c>
      <c r="Y21" s="179">
        <v>3.5270000000000001</v>
      </c>
      <c r="Z21" s="178">
        <v>0.73846547852221622</v>
      </c>
      <c r="AA21" s="180">
        <v>0.33554431144965391</v>
      </c>
      <c r="AB21" s="178">
        <v>0.2677890174167244</v>
      </c>
      <c r="AC21" s="178">
        <v>1.3794508774588309E-2</v>
      </c>
      <c r="AD21" s="178">
        <v>9.2818110413484796</v>
      </c>
      <c r="AE21" s="178">
        <v>8.0873688698076567</v>
      </c>
      <c r="AF21" s="178">
        <v>1.1944421715408224</v>
      </c>
      <c r="AG21" s="178">
        <v>10.637404357511663</v>
      </c>
      <c r="AH21" s="173"/>
      <c r="AI21" s="173"/>
      <c r="AJ21" s="173"/>
      <c r="AK21" s="173"/>
      <c r="AM21" s="174">
        <f t="shared" si="1"/>
        <v>1.2391200183603663E-2</v>
      </c>
      <c r="AN21" s="174">
        <f t="shared" si="2"/>
        <v>-8.8613203367311657E-4</v>
      </c>
      <c r="AO21" s="174">
        <f t="shared" si="3"/>
        <v>2.6862717375936841E-3</v>
      </c>
      <c r="AP21" s="174">
        <f t="shared" si="4"/>
        <v>1.2438287914829703E-2</v>
      </c>
      <c r="AQ21" s="174">
        <f t="shared" si="5"/>
        <v>4.8155909100282536E-2</v>
      </c>
      <c r="AR21" s="174">
        <f t="shared" si="6"/>
        <v>-1.7061248596444898E-2</v>
      </c>
      <c r="AS21" s="174">
        <f t="shared" si="7"/>
        <v>-5.0199287012226541E-2</v>
      </c>
      <c r="AT21" s="174">
        <f t="shared" si="8"/>
        <v>8.9225049150236195E-4</v>
      </c>
      <c r="AU21" s="174">
        <f t="shared" si="9"/>
        <v>5.5476509134438218E-3</v>
      </c>
      <c r="AV21" s="174">
        <f t="shared" si="10"/>
        <v>-3.1812899114029659E-2</v>
      </c>
      <c r="AW21" s="174">
        <f t="shared" si="11"/>
        <v>2.7575621663836801E-3</v>
      </c>
      <c r="AX21" s="174" t="e">
        <f t="shared" si="12"/>
        <v>#DIV/0!</v>
      </c>
      <c r="AY21" s="174" t="e">
        <f t="shared" si="13"/>
        <v>#DIV/0!</v>
      </c>
      <c r="AZ21" s="174" t="e">
        <f t="shared" si="14"/>
        <v>#DIV/0!</v>
      </c>
      <c r="BA21" s="174" t="e">
        <f t="shared" si="15"/>
        <v>#DIV/0!</v>
      </c>
      <c r="BB21" s="172"/>
      <c r="BC21" s="172"/>
      <c r="BD21" s="172"/>
    </row>
    <row r="22" spans="1:56" s="194" customFormat="1" ht="15">
      <c r="A22" s="370"/>
      <c r="B22" s="378"/>
      <c r="C22" s="367"/>
      <c r="D22" s="257">
        <v>4</v>
      </c>
      <c r="E22" s="367"/>
      <c r="F22" s="367"/>
      <c r="G22" s="258" t="str">
        <f t="shared" si="16"/>
        <v>3.8</v>
      </c>
      <c r="H22" s="258" t="str">
        <f t="shared" si="0"/>
        <v>4.5</v>
      </c>
      <c r="I22" s="259" t="str">
        <f t="shared" si="0"/>
        <v>3.5</v>
      </c>
      <c r="J22" s="262" t="str">
        <f t="shared" si="0"/>
        <v>0.19</v>
      </c>
      <c r="K22" s="261" t="str">
        <f t="shared" si="0"/>
        <v>0.18</v>
      </c>
      <c r="L22" s="258" t="str">
        <f t="shared" si="0"/>
        <v>0.26</v>
      </c>
      <c r="M22" s="258" t="str">
        <f t="shared" si="0"/>
        <v>0.023</v>
      </c>
      <c r="N22" s="258" t="str">
        <f t="shared" si="0"/>
        <v>7.8</v>
      </c>
      <c r="O22" s="258" t="str">
        <f t="shared" si="0"/>
        <v>6.7</v>
      </c>
      <c r="P22" s="258" t="str">
        <f t="shared" si="0"/>
        <v>1.1</v>
      </c>
      <c r="Q22" s="258" t="str">
        <f t="shared" si="0"/>
        <v>8.5</v>
      </c>
      <c r="R22" s="187"/>
      <c r="S22" s="187"/>
      <c r="T22" s="187"/>
      <c r="U22" s="172"/>
      <c r="V22" s="172"/>
      <c r="W22" s="178">
        <v>3.7595841340992053</v>
      </c>
      <c r="X22" s="178">
        <v>4.4640000000000004</v>
      </c>
      <c r="Y22" s="179">
        <v>3.544</v>
      </c>
      <c r="Z22" s="178">
        <v>0.18636857439655197</v>
      </c>
      <c r="AA22" s="180">
        <v>0.180917431265917</v>
      </c>
      <c r="AB22" s="178">
        <v>0.26174748289173594</v>
      </c>
      <c r="AC22" s="178">
        <v>2.2917334234835825E-2</v>
      </c>
      <c r="AD22" s="178">
        <v>7.8110214936149891</v>
      </c>
      <c r="AE22" s="178">
        <v>6.6821172182359891</v>
      </c>
      <c r="AF22" s="178">
        <v>1.1289042753789984</v>
      </c>
      <c r="AG22" s="178">
        <v>8.4629723164040289</v>
      </c>
      <c r="AH22" s="173"/>
      <c r="AI22" s="173"/>
      <c r="AJ22" s="173"/>
      <c r="AK22" s="173"/>
      <c r="AM22" s="174">
        <f t="shared" si="1"/>
        <v>-1.562270852923444E-2</v>
      </c>
      <c r="AN22" s="174">
        <f t="shared" si="2"/>
        <v>-2.1326748232124958E-3</v>
      </c>
      <c r="AO22" s="174">
        <f t="shared" si="3"/>
        <v>1.4088475626936865E-3</v>
      </c>
      <c r="AP22" s="174">
        <f t="shared" si="4"/>
        <v>8.8872514216078974E-2</v>
      </c>
      <c r="AQ22" s="174">
        <f t="shared" si="5"/>
        <v>0.12022237101907042</v>
      </c>
      <c r="AR22" s="174">
        <f t="shared" si="6"/>
        <v>3.9468515267811914E-2</v>
      </c>
      <c r="AS22" s="174">
        <f t="shared" si="7"/>
        <v>4.8132775043578602E-2</v>
      </c>
      <c r="AT22" s="174">
        <f t="shared" si="8"/>
        <v>8.5854233595214657E-2</v>
      </c>
      <c r="AU22" s="174">
        <f t="shared" si="9"/>
        <v>0.10500406618439326</v>
      </c>
      <c r="AV22" s="174">
        <f t="shared" si="10"/>
        <v>-4.6710314352139126E-2</v>
      </c>
      <c r="AW22" s="174">
        <f t="shared" si="11"/>
        <v>8.5220427283422134E-2</v>
      </c>
      <c r="AX22" s="174" t="e">
        <f t="shared" si="12"/>
        <v>#DIV/0!</v>
      </c>
      <c r="AY22" s="174" t="e">
        <f t="shared" si="13"/>
        <v>#DIV/0!</v>
      </c>
      <c r="AZ22" s="174" t="e">
        <f t="shared" si="14"/>
        <v>#DIV/0!</v>
      </c>
      <c r="BA22" s="174" t="e">
        <f t="shared" si="15"/>
        <v>#DIV/0!</v>
      </c>
      <c r="BB22" s="172"/>
      <c r="BC22" s="172"/>
      <c r="BD22" s="172"/>
    </row>
    <row r="23" spans="1:56" s="194" customFormat="1" ht="15.75" thickBot="1">
      <c r="A23" s="370"/>
      <c r="B23" s="378"/>
      <c r="C23" s="367"/>
      <c r="D23" s="257">
        <v>5</v>
      </c>
      <c r="E23" s="368"/>
      <c r="F23" s="368"/>
      <c r="G23" s="258" t="str">
        <f t="shared" si="16"/>
        <v>4.0</v>
      </c>
      <c r="H23" s="258" t="str">
        <f t="shared" si="0"/>
        <v>4.3</v>
      </c>
      <c r="I23" s="259" t="str">
        <f t="shared" si="0"/>
        <v>3.5</v>
      </c>
      <c r="J23" s="263" t="str">
        <f t="shared" si="0"/>
        <v>0.26</v>
      </c>
      <c r="K23" s="261" t="str">
        <f t="shared" si="0"/>
        <v>0.23</v>
      </c>
      <c r="L23" s="258" t="str">
        <f t="shared" si="0"/>
        <v>0.27</v>
      </c>
      <c r="M23" s="258" t="str">
        <f t="shared" si="0"/>
        <v>0.029</v>
      </c>
      <c r="N23" s="258" t="str">
        <f t="shared" si="0"/>
        <v>11</v>
      </c>
      <c r="O23" s="258" t="str">
        <f t="shared" si="0"/>
        <v>10</v>
      </c>
      <c r="P23" s="258" t="str">
        <f t="shared" si="0"/>
        <v>0.93</v>
      </c>
      <c r="Q23" s="258" t="str">
        <f t="shared" si="0"/>
        <v>12</v>
      </c>
      <c r="R23" s="187"/>
      <c r="S23" s="187"/>
      <c r="T23" s="187"/>
      <c r="U23" s="172"/>
      <c r="V23" s="172"/>
      <c r="W23" s="178">
        <v>4.0351064599619919</v>
      </c>
      <c r="X23" s="178">
        <v>4.3250000000000002</v>
      </c>
      <c r="Y23" s="179">
        <v>3.46</v>
      </c>
      <c r="Z23" s="178">
        <v>0.25686911515164274</v>
      </c>
      <c r="AA23" s="180">
        <v>0.2261372149471273</v>
      </c>
      <c r="AB23" s="178">
        <v>0.27348461425798443</v>
      </c>
      <c r="AC23" s="178">
        <v>2.9288144101228427E-2</v>
      </c>
      <c r="AD23" s="178">
        <v>11.085980944373551</v>
      </c>
      <c r="AE23" s="178">
        <v>10.15382639049229</v>
      </c>
      <c r="AF23" s="178">
        <v>0.93215455388126056</v>
      </c>
      <c r="AG23" s="178">
        <v>11.871760032831533</v>
      </c>
      <c r="AH23" s="173"/>
      <c r="AI23" s="173"/>
      <c r="AJ23" s="173"/>
      <c r="AK23" s="173"/>
      <c r="AM23" s="174">
        <f t="shared" si="1"/>
        <v>2.0477094290161117E-3</v>
      </c>
      <c r="AN23" s="174">
        <f t="shared" si="2"/>
        <v>4.0299366724237352E-3</v>
      </c>
      <c r="AO23" s="174">
        <f t="shared" si="3"/>
        <v>1.5870725725003782E-3</v>
      </c>
      <c r="AP23" s="174">
        <f t="shared" si="4"/>
        <v>4.6477865698981942E-2</v>
      </c>
      <c r="AQ23" s="174">
        <f t="shared" si="5"/>
        <v>7.1947029166313181E-2</v>
      </c>
      <c r="AR23" s="174">
        <f t="shared" si="6"/>
        <v>-1.747951056191879E-3</v>
      </c>
      <c r="AS23" s="174">
        <f t="shared" si="7"/>
        <v>-2.4040672651493213E-2</v>
      </c>
      <c r="AT23" s="174">
        <f t="shared" si="8"/>
        <v>7.1612001194904977E-3</v>
      </c>
      <c r="AU23" s="174">
        <f t="shared" si="9"/>
        <v>-1.9738093042918404E-3</v>
      </c>
      <c r="AV23" s="174">
        <f t="shared" si="10"/>
        <v>9.6853026772054415E-2</v>
      </c>
      <c r="AW23" s="174">
        <f t="shared" si="11"/>
        <v>9.0854023366620795E-3</v>
      </c>
      <c r="AX23" s="174" t="e">
        <f t="shared" si="12"/>
        <v>#DIV/0!</v>
      </c>
      <c r="AY23" s="174" t="e">
        <f t="shared" si="13"/>
        <v>#DIV/0!</v>
      </c>
      <c r="AZ23" s="174" t="e">
        <f t="shared" si="14"/>
        <v>#DIV/0!</v>
      </c>
      <c r="BA23" s="174" t="e">
        <f t="shared" si="15"/>
        <v>#DIV/0!</v>
      </c>
      <c r="BB23" s="172"/>
      <c r="BC23" s="172"/>
      <c r="BD23" s="172"/>
    </row>
    <row r="24" spans="1:56" s="194" customFormat="1" ht="15">
      <c r="A24" s="370"/>
      <c r="B24" s="378"/>
      <c r="C24" s="367"/>
      <c r="D24" s="257">
        <v>1</v>
      </c>
      <c r="E24" s="375" t="s">
        <v>225</v>
      </c>
      <c r="F24" s="366">
        <v>1</v>
      </c>
      <c r="G24" s="258" t="str">
        <f t="shared" si="16"/>
        <v>2.9</v>
      </c>
      <c r="H24" s="258" t="str">
        <f t="shared" si="0"/>
        <v>4.7</v>
      </c>
      <c r="I24" s="258" t="str">
        <f t="shared" si="0"/>
        <v>3.9</v>
      </c>
      <c r="J24" s="264" t="str">
        <f t="shared" si="0"/>
        <v>0.028</v>
      </c>
      <c r="K24" s="258" t="str">
        <f t="shared" si="0"/>
        <v>0.055</v>
      </c>
      <c r="L24" s="258" t="str">
        <f t="shared" si="0"/>
        <v>0.12</v>
      </c>
      <c r="M24" s="258" t="str">
        <f t="shared" si="0"/>
        <v>0.012</v>
      </c>
      <c r="N24" s="258" t="str">
        <f t="shared" si="0"/>
        <v>5.2</v>
      </c>
      <c r="O24" s="258" t="str">
        <f t="shared" si="0"/>
        <v>4.2</v>
      </c>
      <c r="P24" s="258" t="str">
        <f t="shared" si="0"/>
        <v>0.93</v>
      </c>
      <c r="Q24" s="258" t="str">
        <f t="shared" si="0"/>
        <v>5.4</v>
      </c>
      <c r="R24" s="187"/>
      <c r="S24" s="187"/>
      <c r="T24" s="187"/>
      <c r="U24" s="172"/>
      <c r="V24" s="172"/>
      <c r="W24" s="178">
        <v>2.92242092693008</v>
      </c>
      <c r="X24" s="178">
        <v>4.7350000000000003</v>
      </c>
      <c r="Y24" s="178">
        <v>3.8879999999999999</v>
      </c>
      <c r="Z24" s="181">
        <v>2.7887661957746036E-2</v>
      </c>
      <c r="AA24" s="178">
        <v>5.5188442167814773E-2</v>
      </c>
      <c r="AB24" s="178">
        <v>0.11786064953972621</v>
      </c>
      <c r="AC24" s="178">
        <v>1.1970325042588608E-2</v>
      </c>
      <c r="AD24" s="178">
        <v>5.1708224273689689</v>
      </c>
      <c r="AE24" s="178">
        <v>4.2404037421895202</v>
      </c>
      <c r="AF24" s="178">
        <v>0.93041868517944837</v>
      </c>
      <c r="AG24" s="178">
        <v>5.3837295060768442</v>
      </c>
      <c r="AH24" s="173"/>
      <c r="AI24" s="173"/>
      <c r="AJ24" s="173"/>
      <c r="AK24" s="173"/>
      <c r="AM24" s="174">
        <f t="shared" si="1"/>
        <v>1.2556421406359658E-2</v>
      </c>
      <c r="AN24" s="174">
        <f t="shared" si="2"/>
        <v>3.2628144405852624E-3</v>
      </c>
      <c r="AO24" s="174">
        <f t="shared" si="3"/>
        <v>1.7971758664955372E-3</v>
      </c>
      <c r="AP24" s="174">
        <f t="shared" si="4"/>
        <v>0.10135061853180635</v>
      </c>
      <c r="AQ24" s="174">
        <f t="shared" si="5"/>
        <v>7.9185123012460432E-2</v>
      </c>
      <c r="AR24" s="174">
        <f t="shared" si="6"/>
        <v>3.1414467823798621E-2</v>
      </c>
      <c r="AS24" s="174">
        <f t="shared" si="7"/>
        <v>1.780802261334349E-2</v>
      </c>
      <c r="AT24" s="174">
        <f t="shared" si="8"/>
        <v>9.0428329629014381E-3</v>
      </c>
      <c r="AU24" s="174">
        <f t="shared" si="9"/>
        <v>3.7743603789497711E-2</v>
      </c>
      <c r="AV24" s="174">
        <f t="shared" si="10"/>
        <v>-0.14685498912938491</v>
      </c>
      <c r="AW24" s="174">
        <f t="shared" si="11"/>
        <v>1.0861290759495757E-2</v>
      </c>
      <c r="AX24" s="174" t="e">
        <f t="shared" si="12"/>
        <v>#DIV/0!</v>
      </c>
      <c r="AY24" s="174" t="e">
        <f t="shared" si="13"/>
        <v>#DIV/0!</v>
      </c>
      <c r="AZ24" s="174" t="e">
        <f t="shared" si="14"/>
        <v>#DIV/0!</v>
      </c>
      <c r="BA24" s="174" t="e">
        <f t="shared" si="15"/>
        <v>#DIV/0!</v>
      </c>
      <c r="BB24" s="172"/>
      <c r="BC24" s="172"/>
      <c r="BD24" s="172"/>
    </row>
    <row r="25" spans="1:56" s="194" customFormat="1" ht="15">
      <c r="A25" s="370"/>
      <c r="B25" s="378"/>
      <c r="C25" s="367"/>
      <c r="D25" s="257">
        <v>2</v>
      </c>
      <c r="E25" s="376"/>
      <c r="F25" s="367"/>
      <c r="G25" s="258" t="str">
        <f t="shared" si="16"/>
        <v>2.7</v>
      </c>
      <c r="H25" s="258" t="str">
        <f t="shared" si="16"/>
        <v>4.7</v>
      </c>
      <c r="I25" s="258" t="str">
        <f t="shared" si="16"/>
        <v>3.8</v>
      </c>
      <c r="J25" s="258" t="str">
        <f t="shared" si="16"/>
        <v>0.045</v>
      </c>
      <c r="K25" s="258" t="str">
        <f t="shared" si="16"/>
        <v>0.075</v>
      </c>
      <c r="L25" s="258" t="str">
        <f t="shared" si="16"/>
        <v>0.13</v>
      </c>
      <c r="M25" s="258" t="str">
        <f t="shared" si="16"/>
        <v>0.012</v>
      </c>
      <c r="N25" s="258" t="str">
        <f t="shared" si="16"/>
        <v>5.7</v>
      </c>
      <c r="O25" s="258" t="str">
        <f t="shared" si="16"/>
        <v>4.8</v>
      </c>
      <c r="P25" s="258" t="str">
        <f t="shared" si="16"/>
        <v>0.87</v>
      </c>
      <c r="Q25" s="258" t="str">
        <f t="shared" si="16"/>
        <v>5.9</v>
      </c>
      <c r="R25" s="187"/>
      <c r="S25" s="187"/>
      <c r="T25" s="187"/>
      <c r="U25" s="172"/>
      <c r="V25" s="172"/>
      <c r="W25" s="178">
        <v>2.7319031055295824</v>
      </c>
      <c r="X25" s="178">
        <v>4.7220000000000004</v>
      </c>
      <c r="Y25" s="178">
        <v>3.8090000000000002</v>
      </c>
      <c r="Z25" s="178">
        <v>4.5470657711878616E-2</v>
      </c>
      <c r="AA25" s="178">
        <v>7.487168740736333E-2</v>
      </c>
      <c r="AB25" s="178">
        <v>0.12792880721760191</v>
      </c>
      <c r="AC25" s="178">
        <v>1.2372494417492039E-2</v>
      </c>
      <c r="AD25" s="178">
        <v>5.6790196036736758</v>
      </c>
      <c r="AE25" s="178">
        <v>4.8078530653387839</v>
      </c>
      <c r="AF25" s="178">
        <v>0.87116653833489166</v>
      </c>
      <c r="AG25" s="178">
        <v>5.939663250428012</v>
      </c>
      <c r="AH25" s="173"/>
      <c r="AI25" s="173"/>
      <c r="AJ25" s="173"/>
      <c r="AK25" s="173"/>
      <c r="AM25" s="174">
        <f t="shared" si="1"/>
        <v>5.3983694026177005E-4</v>
      </c>
      <c r="AN25" s="174">
        <f t="shared" si="2"/>
        <v>6.349206349204711E-4</v>
      </c>
      <c r="AO25" s="174">
        <f t="shared" si="3"/>
        <v>4.7034230467728755E-3</v>
      </c>
      <c r="AP25" s="174">
        <f t="shared" si="4"/>
        <v>3.404647287255122E-2</v>
      </c>
      <c r="AQ25" s="174">
        <f t="shared" si="5"/>
        <v>5.8243508838392695E-2</v>
      </c>
      <c r="AR25" s="174">
        <f t="shared" si="6"/>
        <v>-8.0601719087292582E-3</v>
      </c>
      <c r="AS25" s="174">
        <f t="shared" si="7"/>
        <v>-1.1857784953184502E-2</v>
      </c>
      <c r="AT25" s="174">
        <f t="shared" si="8"/>
        <v>1.917688452401952E-2</v>
      </c>
      <c r="AU25" s="174">
        <f t="shared" si="9"/>
        <v>3.7051380514365899E-2</v>
      </c>
      <c r="AV25" s="174">
        <f t="shared" si="10"/>
        <v>-9.2769265597619513E-2</v>
      </c>
      <c r="AW25" s="174">
        <f t="shared" si="11"/>
        <v>1.9171901232624407E-2</v>
      </c>
      <c r="AX25" s="174" t="e">
        <f t="shared" si="12"/>
        <v>#DIV/0!</v>
      </c>
      <c r="AY25" s="174" t="e">
        <f t="shared" si="13"/>
        <v>#DIV/0!</v>
      </c>
      <c r="AZ25" s="174" t="e">
        <f t="shared" si="14"/>
        <v>#DIV/0!</v>
      </c>
      <c r="BA25" s="174" t="e">
        <f t="shared" si="15"/>
        <v>#DIV/0!</v>
      </c>
      <c r="BB25" s="172"/>
      <c r="BC25" s="172"/>
      <c r="BD25" s="172"/>
    </row>
    <row r="26" spans="1:56" s="194" customFormat="1" ht="15">
      <c r="A26" s="370"/>
      <c r="B26" s="378"/>
      <c r="C26" s="367"/>
      <c r="D26" s="257">
        <v>3</v>
      </c>
      <c r="E26" s="376"/>
      <c r="F26" s="367"/>
      <c r="G26" s="258" t="str">
        <f t="shared" si="16"/>
        <v>3.2</v>
      </c>
      <c r="H26" s="258" t="str">
        <f t="shared" si="16"/>
        <v>4.7</v>
      </c>
      <c r="I26" s="258" t="str">
        <f t="shared" si="16"/>
        <v>3.8</v>
      </c>
      <c r="J26" s="258" t="str">
        <f t="shared" si="16"/>
        <v>0.072</v>
      </c>
      <c r="K26" s="258" t="str">
        <f t="shared" si="16"/>
        <v>0.083</v>
      </c>
      <c r="L26" s="258" t="str">
        <f t="shared" si="16"/>
        <v>0.13</v>
      </c>
      <c r="M26" s="258" t="str">
        <f t="shared" si="16"/>
        <v>0.0072</v>
      </c>
      <c r="N26" s="258" t="str">
        <f t="shared" si="16"/>
        <v>6.0</v>
      </c>
      <c r="O26" s="258" t="str">
        <f t="shared" si="16"/>
        <v>5.1</v>
      </c>
      <c r="P26" s="258" t="str">
        <f t="shared" si="16"/>
        <v>0.83</v>
      </c>
      <c r="Q26" s="258" t="str">
        <f t="shared" si="16"/>
        <v>6.2</v>
      </c>
      <c r="R26" s="187"/>
      <c r="S26" s="187"/>
      <c r="T26" s="187"/>
      <c r="U26" s="172"/>
      <c r="V26" s="172"/>
      <c r="W26" s="178">
        <v>3.1660684572260092</v>
      </c>
      <c r="X26" s="178">
        <v>4.7080000000000002</v>
      </c>
      <c r="Y26" s="178">
        <v>3.782</v>
      </c>
      <c r="Z26" s="178">
        <v>7.1557302971828426E-2</v>
      </c>
      <c r="AA26" s="178">
        <v>8.3169682348850096E-2</v>
      </c>
      <c r="AB26" s="178">
        <v>0.13386522974878159</v>
      </c>
      <c r="AC26" s="178">
        <v>7.2216247920058206E-3</v>
      </c>
      <c r="AD26" s="178">
        <v>5.9506188286127957</v>
      </c>
      <c r="AE26" s="178">
        <v>5.1170369954784096</v>
      </c>
      <c r="AF26" s="178">
        <v>0.83358183313438583</v>
      </c>
      <c r="AG26" s="178">
        <v>6.2464326684742613</v>
      </c>
      <c r="AH26" s="173"/>
      <c r="AI26" s="173"/>
      <c r="AJ26" s="173"/>
      <c r="AK26" s="173"/>
      <c r="AM26" s="174">
        <f t="shared" si="1"/>
        <v>-8.1255846844817837E-3</v>
      </c>
      <c r="AN26" s="174">
        <f t="shared" si="2"/>
        <v>-7.4396854075900205E-4</v>
      </c>
      <c r="AO26" s="174">
        <f t="shared" si="3"/>
        <v>3.5568436306152198E-3</v>
      </c>
      <c r="AP26" s="174">
        <f t="shared" si="4"/>
        <v>-1.3736252688900736E-2</v>
      </c>
      <c r="AQ26" s="174">
        <f t="shared" si="5"/>
        <v>6.4893212943713224E-2</v>
      </c>
      <c r="AR26" s="174">
        <f t="shared" si="6"/>
        <v>4.8998996382491914E-3</v>
      </c>
      <c r="AS26" s="174">
        <f t="shared" si="7"/>
        <v>-6.4974076973156646E-3</v>
      </c>
      <c r="AT26" s="174">
        <f t="shared" si="8"/>
        <v>2.5428419468052119E-2</v>
      </c>
      <c r="AU26" s="174">
        <f t="shared" si="9"/>
        <v>4.5906952633563376E-2</v>
      </c>
      <c r="AV26" s="174">
        <f t="shared" si="10"/>
        <v>-0.12246593660349619</v>
      </c>
      <c r="AW26" s="174">
        <f t="shared" si="11"/>
        <v>2.5078004798813558E-2</v>
      </c>
      <c r="AX26" s="174" t="e">
        <f t="shared" si="12"/>
        <v>#DIV/0!</v>
      </c>
      <c r="AY26" s="174" t="e">
        <f t="shared" si="13"/>
        <v>#DIV/0!</v>
      </c>
      <c r="AZ26" s="174" t="e">
        <f t="shared" si="14"/>
        <v>#DIV/0!</v>
      </c>
      <c r="BA26" s="174" t="e">
        <f t="shared" si="15"/>
        <v>#DIV/0!</v>
      </c>
      <c r="BB26" s="172"/>
      <c r="BC26" s="172"/>
      <c r="BD26" s="172"/>
    </row>
    <row r="27" spans="1:56" s="194" customFormat="1" ht="15">
      <c r="A27" s="370"/>
      <c r="B27" s="378"/>
      <c r="C27" s="367"/>
      <c r="D27" s="257">
        <v>4</v>
      </c>
      <c r="E27" s="376"/>
      <c r="F27" s="367"/>
      <c r="G27" s="258" t="str">
        <f t="shared" si="16"/>
        <v>3.1</v>
      </c>
      <c r="H27" s="258" t="str">
        <f t="shared" si="16"/>
        <v>4.6</v>
      </c>
      <c r="I27" s="258" t="str">
        <f t="shared" si="16"/>
        <v>3.7</v>
      </c>
      <c r="J27" s="258" t="str">
        <f t="shared" si="16"/>
        <v>0.039</v>
      </c>
      <c r="K27" s="258" t="str">
        <f t="shared" si="16"/>
        <v>0.074</v>
      </c>
      <c r="L27" s="258" t="str">
        <f t="shared" si="16"/>
        <v>0.14</v>
      </c>
      <c r="M27" s="258" t="str">
        <f t="shared" si="16"/>
        <v>0.014</v>
      </c>
      <c r="N27" s="258" t="str">
        <f t="shared" si="16"/>
        <v>7.3</v>
      </c>
      <c r="O27" s="258" t="str">
        <f t="shared" si="16"/>
        <v>6.3</v>
      </c>
      <c r="P27" s="258" t="str">
        <f t="shared" si="16"/>
        <v>0.92</v>
      </c>
      <c r="Q27" s="258" t="str">
        <f t="shared" si="16"/>
        <v>7.5</v>
      </c>
      <c r="R27" s="187"/>
      <c r="S27" s="187"/>
      <c r="T27" s="187"/>
      <c r="U27" s="172"/>
      <c r="V27" s="172"/>
      <c r="W27" s="178">
        <v>3.0575122698897808</v>
      </c>
      <c r="X27" s="178">
        <v>4.6440000000000001</v>
      </c>
      <c r="Y27" s="178">
        <v>3.71</v>
      </c>
      <c r="Z27" s="178">
        <v>3.8980835479329561E-2</v>
      </c>
      <c r="AA27" s="178">
        <v>7.4175962534994741E-2</v>
      </c>
      <c r="AB27" s="178">
        <v>0.14374019006747923</v>
      </c>
      <c r="AC27" s="178">
        <v>1.3711129893298377E-2</v>
      </c>
      <c r="AD27" s="178">
        <v>7.2634934647818312</v>
      </c>
      <c r="AE27" s="178">
        <v>6.348342755825211</v>
      </c>
      <c r="AF27" s="178">
        <v>0.9151507089566211</v>
      </c>
      <c r="AG27" s="178">
        <v>7.5341015827569331</v>
      </c>
      <c r="AH27" s="173"/>
      <c r="AI27" s="173"/>
      <c r="AJ27" s="173"/>
      <c r="AK27" s="173"/>
      <c r="AM27" s="174">
        <f t="shared" si="1"/>
        <v>1.2914878211135211E-2</v>
      </c>
      <c r="AN27" s="174">
        <f t="shared" si="2"/>
        <v>-5.3861898093278079E-4</v>
      </c>
      <c r="AO27" s="174">
        <f t="shared" si="3"/>
        <v>2.6881720430106957E-3</v>
      </c>
      <c r="AP27" s="174">
        <f t="shared" si="4"/>
        <v>3.1697540495246458E-2</v>
      </c>
      <c r="AQ27" s="174">
        <f t="shared" si="5"/>
        <v>9.0868450423897629E-2</v>
      </c>
      <c r="AR27" s="174">
        <f t="shared" si="6"/>
        <v>8.7974658838295087E-3</v>
      </c>
      <c r="AS27" s="174">
        <f t="shared" si="7"/>
        <v>-1.369656046261618E-2</v>
      </c>
      <c r="AT27" s="174">
        <f t="shared" si="8"/>
        <v>1.0500339781780998E-2</v>
      </c>
      <c r="AU27" s="174">
        <f t="shared" si="9"/>
        <v>2.8778871585985279E-2</v>
      </c>
      <c r="AV27" s="174">
        <f t="shared" si="10"/>
        <v>-0.13808093557144785</v>
      </c>
      <c r="AW27" s="174">
        <f t="shared" si="11"/>
        <v>1.1397383143213436E-2</v>
      </c>
      <c r="AX27" s="174" t="e">
        <f t="shared" si="12"/>
        <v>#DIV/0!</v>
      </c>
      <c r="AY27" s="174" t="e">
        <f t="shared" si="13"/>
        <v>#DIV/0!</v>
      </c>
      <c r="AZ27" s="174" t="e">
        <f t="shared" si="14"/>
        <v>#DIV/0!</v>
      </c>
      <c r="BA27" s="174" t="e">
        <f t="shared" si="15"/>
        <v>#DIV/0!</v>
      </c>
      <c r="BB27" s="172"/>
      <c r="BC27" s="172"/>
      <c r="BD27" s="172"/>
    </row>
    <row r="28" spans="1:56" s="194" customFormat="1" ht="15">
      <c r="A28" s="371"/>
      <c r="B28" s="378"/>
      <c r="C28" s="368"/>
      <c r="D28" s="257">
        <v>5</v>
      </c>
      <c r="E28" s="377"/>
      <c r="F28" s="368"/>
      <c r="G28" s="258" t="str">
        <f t="shared" si="16"/>
        <v>3.6</v>
      </c>
      <c r="H28" s="258" t="str">
        <f t="shared" si="16"/>
        <v>4.5</v>
      </c>
      <c r="I28" s="258" t="str">
        <f t="shared" si="16"/>
        <v>3.6</v>
      </c>
      <c r="J28" s="258" t="str">
        <f t="shared" si="16"/>
        <v>0.057</v>
      </c>
      <c r="K28" s="258" t="str">
        <f t="shared" si="16"/>
        <v>0.13</v>
      </c>
      <c r="L28" s="258" t="str">
        <f t="shared" si="16"/>
        <v>0.19</v>
      </c>
      <c r="M28" s="258" t="str">
        <f t="shared" si="16"/>
        <v>0.025</v>
      </c>
      <c r="N28" s="258" t="str">
        <f t="shared" si="16"/>
        <v>9.6</v>
      </c>
      <c r="O28" s="258" t="str">
        <f t="shared" si="16"/>
        <v>8.5</v>
      </c>
      <c r="P28" s="258" t="str">
        <f t="shared" si="16"/>
        <v>1.1</v>
      </c>
      <c r="Q28" s="258" t="str">
        <f t="shared" si="16"/>
        <v>10</v>
      </c>
      <c r="R28" s="187"/>
      <c r="S28" s="187"/>
      <c r="T28" s="187"/>
      <c r="U28" s="172"/>
      <c r="V28" s="172"/>
      <c r="W28" s="178">
        <v>3.5980425598824213</v>
      </c>
      <c r="X28" s="178">
        <v>4.4950000000000001</v>
      </c>
      <c r="Y28" s="178">
        <v>3.5920000000000001</v>
      </c>
      <c r="Z28" s="178">
        <v>5.7485540582130373E-2</v>
      </c>
      <c r="AA28" s="178">
        <v>0.13037152845601666</v>
      </c>
      <c r="AB28" s="178">
        <v>0.19496833661813168</v>
      </c>
      <c r="AC28" s="178">
        <v>2.5313956486371275E-2</v>
      </c>
      <c r="AD28" s="178">
        <v>9.6138983495570898</v>
      </c>
      <c r="AE28" s="178">
        <v>8.4950394899103596</v>
      </c>
      <c r="AF28" s="178">
        <v>1.1188588596467302</v>
      </c>
      <c r="AG28" s="178">
        <v>10.02203771169974</v>
      </c>
      <c r="AH28" s="173"/>
      <c r="AI28" s="173"/>
      <c r="AJ28" s="173"/>
      <c r="AK28" s="173"/>
      <c r="AM28" s="174">
        <f t="shared" si="1"/>
        <v>1.2888287423363837E-2</v>
      </c>
      <c r="AN28" s="174">
        <f t="shared" si="2"/>
        <v>1.8874208948594937E-3</v>
      </c>
      <c r="AO28" s="174">
        <f t="shared" si="3"/>
        <v>1.6675931072817631E-3</v>
      </c>
      <c r="AP28" s="174">
        <f t="shared" si="4"/>
        <v>2.6722643429952463E-2</v>
      </c>
      <c r="AQ28" s="174">
        <f t="shared" si="5"/>
        <v>6.1838892914897026E-2</v>
      </c>
      <c r="AR28" s="174">
        <f t="shared" si="6"/>
        <v>-1.5949359323781245E-2</v>
      </c>
      <c r="AS28" s="174">
        <f t="shared" si="7"/>
        <v>-1.8124147462784804E-2</v>
      </c>
      <c r="AT28" s="174">
        <f t="shared" si="8"/>
        <v>-1.2647252439846334E-2</v>
      </c>
      <c r="AU28" s="174">
        <f t="shared" si="9"/>
        <v>4.5325933943690883E-4</v>
      </c>
      <c r="AV28" s="174">
        <f t="shared" si="10"/>
        <v>-0.12455379755706313</v>
      </c>
      <c r="AW28" s="174">
        <f t="shared" si="11"/>
        <v>-1.1445629807649422E-2</v>
      </c>
      <c r="AX28" s="174" t="e">
        <f t="shared" si="12"/>
        <v>#DIV/0!</v>
      </c>
      <c r="AY28" s="174" t="e">
        <f t="shared" si="13"/>
        <v>#DIV/0!</v>
      </c>
      <c r="AZ28" s="174" t="e">
        <f t="shared" si="14"/>
        <v>#DIV/0!</v>
      </c>
      <c r="BA28" s="174" t="e">
        <f t="shared" si="15"/>
        <v>#DIV/0!</v>
      </c>
      <c r="BB28" s="172"/>
      <c r="BC28" s="172"/>
      <c r="BD28" s="172"/>
    </row>
    <row r="29" spans="1:56" s="194" customFormat="1" ht="18" customHeight="1">
      <c r="A29" s="266"/>
      <c r="B29" s="266"/>
      <c r="C29" s="266"/>
      <c r="D29" s="266"/>
      <c r="E29" s="266"/>
      <c r="F29" s="266"/>
      <c r="G29" s="267"/>
      <c r="H29" s="267"/>
      <c r="I29" s="267"/>
      <c r="J29" s="267"/>
      <c r="K29" s="267"/>
      <c r="L29" s="267"/>
      <c r="M29" s="267"/>
      <c r="N29" s="268"/>
      <c r="O29" s="268"/>
      <c r="P29" s="269"/>
      <c r="Q29" s="269"/>
      <c r="R29" s="161"/>
      <c r="S29" s="161"/>
      <c r="T29" s="161"/>
      <c r="U29" s="144"/>
      <c r="V29" s="144"/>
      <c r="W29" s="202"/>
      <c r="X29" s="202"/>
      <c r="Y29" s="202"/>
      <c r="Z29" s="202"/>
      <c r="AA29" s="202"/>
      <c r="AB29" s="202"/>
      <c r="AC29" s="202"/>
      <c r="AD29" s="144"/>
      <c r="AE29" s="144"/>
      <c r="AF29" s="165"/>
      <c r="AG29" s="165"/>
      <c r="AH29" s="144"/>
      <c r="AJ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</row>
    <row r="30" spans="1:56" s="194" customFormat="1" ht="18" customHeight="1">
      <c r="A30" s="270" t="s">
        <v>252</v>
      </c>
      <c r="B30" s="271"/>
      <c r="C30" s="272"/>
      <c r="D30" s="272"/>
      <c r="E30" s="272"/>
      <c r="F30" s="272"/>
      <c r="G30" s="272"/>
      <c r="H30" s="272"/>
      <c r="I30" s="272"/>
      <c r="J30" s="272"/>
      <c r="K30" s="272"/>
      <c r="L30" s="272"/>
      <c r="M30" s="272"/>
      <c r="N30" s="268"/>
      <c r="O30" s="268"/>
      <c r="P30" s="269"/>
      <c r="Q30" s="269"/>
      <c r="R30" s="161"/>
      <c r="S30" s="161"/>
      <c r="T30" s="161"/>
      <c r="U30" s="144"/>
      <c r="V30" s="144"/>
      <c r="W30" s="182"/>
      <c r="X30" s="182"/>
      <c r="Y30" s="182"/>
      <c r="Z30" s="182"/>
      <c r="AA30" s="182"/>
      <c r="AB30" s="182"/>
      <c r="AC30" s="182"/>
      <c r="AD30" s="144"/>
      <c r="AE30" s="144"/>
      <c r="AF30" s="165"/>
      <c r="AG30" s="165"/>
      <c r="AH30" s="144"/>
      <c r="AJ30" s="144"/>
      <c r="AL30" s="144" t="s">
        <v>226</v>
      </c>
      <c r="AM30" s="183">
        <f t="shared" ref="AM30:AZ30" si="17">STDEV(W9:W13)/AVERAGE(W9:W13)*100</f>
        <v>12.035359032453822</v>
      </c>
      <c r="AN30" s="183">
        <f t="shared" si="17"/>
        <v>3.3181125013333554</v>
      </c>
      <c r="AO30" s="183">
        <f t="shared" si="17"/>
        <v>3.0378346369794875</v>
      </c>
      <c r="AP30" s="183">
        <f t="shared" si="17"/>
        <v>76.439591739612794</v>
      </c>
      <c r="AQ30" s="183">
        <f t="shared" si="17"/>
        <v>19.593442391745892</v>
      </c>
      <c r="AR30" s="183">
        <f t="shared" si="17"/>
        <v>11.116948245784837</v>
      </c>
      <c r="AS30" s="183">
        <f t="shared" si="17"/>
        <v>34.819176409525006</v>
      </c>
      <c r="AT30" s="183">
        <f t="shared" si="17"/>
        <v>16.688581786021235</v>
      </c>
      <c r="AU30" s="183">
        <f t="shared" si="17"/>
        <v>18.482793918803932</v>
      </c>
      <c r="AV30" s="183">
        <f t="shared" si="17"/>
        <v>10.314025909823918</v>
      </c>
      <c r="AW30" s="183">
        <f t="shared" si="17"/>
        <v>14.476977408639435</v>
      </c>
      <c r="AX30" s="183" t="e">
        <f t="shared" si="17"/>
        <v>#DIV/0!</v>
      </c>
      <c r="AY30" s="183" t="e">
        <f t="shared" si="17"/>
        <v>#DIV/0!</v>
      </c>
      <c r="AZ30" s="183" t="e">
        <f t="shared" si="17"/>
        <v>#DIV/0!</v>
      </c>
      <c r="BA30" s="183" t="e">
        <f>STDEV(AK9:AK13)/AVERAGE(AK9:AK13)*100</f>
        <v>#DIV/0!</v>
      </c>
    </row>
    <row r="31" spans="1:56" s="200" customFormat="1" ht="15.75" customHeight="1">
      <c r="A31" s="379" t="s">
        <v>179</v>
      </c>
      <c r="B31" s="379" t="s">
        <v>180</v>
      </c>
      <c r="C31" s="379" t="s">
        <v>181</v>
      </c>
      <c r="D31" s="379" t="s">
        <v>182</v>
      </c>
      <c r="E31" s="379" t="s">
        <v>183</v>
      </c>
      <c r="F31" s="372" t="s">
        <v>184</v>
      </c>
      <c r="G31" s="382" t="s">
        <v>185</v>
      </c>
      <c r="H31" s="385" t="s">
        <v>186</v>
      </c>
      <c r="I31" s="386"/>
      <c r="J31" s="385" t="s">
        <v>187</v>
      </c>
      <c r="K31" s="389"/>
      <c r="L31" s="389"/>
      <c r="M31" s="386"/>
      <c r="N31" s="332" t="s">
        <v>188</v>
      </c>
      <c r="O31" s="392" t="s">
        <v>189</v>
      </c>
      <c r="P31" s="393"/>
      <c r="Q31" s="251" t="s">
        <v>190</v>
      </c>
      <c r="R31" s="341"/>
      <c r="S31" s="341"/>
      <c r="T31" s="343"/>
      <c r="U31" s="336"/>
      <c r="W31" s="390" t="s">
        <v>193</v>
      </c>
      <c r="X31" s="402" t="s">
        <v>194</v>
      </c>
      <c r="Y31" s="390" t="s">
        <v>181</v>
      </c>
      <c r="Z31" s="390" t="s">
        <v>182</v>
      </c>
      <c r="AA31" s="390" t="s">
        <v>197</v>
      </c>
      <c r="AB31" s="405" t="s">
        <v>184</v>
      </c>
      <c r="AC31" s="405" t="s">
        <v>198</v>
      </c>
      <c r="AD31" s="408" t="s">
        <v>199</v>
      </c>
      <c r="AE31" s="409"/>
      <c r="AF31" s="408" t="s">
        <v>200</v>
      </c>
      <c r="AG31" s="412"/>
      <c r="AH31" s="412"/>
      <c r="AI31" s="409"/>
      <c r="AJ31" s="193" t="s">
        <v>188</v>
      </c>
      <c r="AK31" s="394" t="s">
        <v>189</v>
      </c>
      <c r="AL31" s="395"/>
      <c r="AM31" s="192" t="s">
        <v>190</v>
      </c>
      <c r="AN31" s="150" t="s">
        <v>191</v>
      </c>
      <c r="AO31" s="151" t="s">
        <v>191</v>
      </c>
      <c r="AP31" s="149" t="s">
        <v>192</v>
      </c>
    </row>
    <row r="32" spans="1:56" s="200" customFormat="1" ht="15.75">
      <c r="A32" s="380"/>
      <c r="B32" s="380"/>
      <c r="C32" s="380"/>
      <c r="D32" s="380"/>
      <c r="E32" s="380"/>
      <c r="F32" s="373"/>
      <c r="G32" s="383"/>
      <c r="H32" s="387"/>
      <c r="I32" s="388"/>
      <c r="J32" s="252" t="s">
        <v>203</v>
      </c>
      <c r="K32" s="253" t="s">
        <v>204</v>
      </c>
      <c r="L32" s="253" t="s">
        <v>205</v>
      </c>
      <c r="M32" s="254" t="s">
        <v>206</v>
      </c>
      <c r="N32" s="254" t="s">
        <v>207</v>
      </c>
      <c r="O32" s="252" t="s">
        <v>208</v>
      </c>
      <c r="P32" s="254" t="s">
        <v>209</v>
      </c>
      <c r="Q32" s="255" t="s">
        <v>210</v>
      </c>
      <c r="R32" s="341"/>
      <c r="S32" s="341"/>
      <c r="T32" s="343"/>
      <c r="U32" s="337"/>
      <c r="W32" s="391"/>
      <c r="X32" s="403"/>
      <c r="Y32" s="391"/>
      <c r="Z32" s="391"/>
      <c r="AA32" s="391"/>
      <c r="AB32" s="406"/>
      <c r="AC32" s="406"/>
      <c r="AD32" s="410"/>
      <c r="AE32" s="411"/>
      <c r="AF32" s="152" t="s">
        <v>203</v>
      </c>
      <c r="AG32" s="153" t="s">
        <v>204</v>
      </c>
      <c r="AH32" s="153" t="s">
        <v>205</v>
      </c>
      <c r="AI32" s="154" t="s">
        <v>206</v>
      </c>
      <c r="AJ32" s="154" t="s">
        <v>207</v>
      </c>
      <c r="AK32" s="152" t="s">
        <v>208</v>
      </c>
      <c r="AL32" s="154" t="s">
        <v>209</v>
      </c>
      <c r="AM32" s="155" t="s">
        <v>210</v>
      </c>
      <c r="AN32" s="157" t="s">
        <v>211</v>
      </c>
      <c r="AO32" s="158" t="s">
        <v>212</v>
      </c>
      <c r="AP32" s="156" t="s">
        <v>213</v>
      </c>
    </row>
    <row r="33" spans="1:53" s="200" customFormat="1" ht="21" thickBot="1">
      <c r="A33" s="381"/>
      <c r="B33" s="381"/>
      <c r="C33" s="381"/>
      <c r="D33" s="381"/>
      <c r="E33" s="255" t="s">
        <v>216</v>
      </c>
      <c r="F33" s="373"/>
      <c r="G33" s="384"/>
      <c r="H33" s="256" t="s">
        <v>250</v>
      </c>
      <c r="I33" s="256" t="s">
        <v>218</v>
      </c>
      <c r="J33" s="413" t="s">
        <v>249</v>
      </c>
      <c r="K33" s="414"/>
      <c r="L33" s="414"/>
      <c r="M33" s="414"/>
      <c r="N33" s="414"/>
      <c r="O33" s="414"/>
      <c r="P33" s="414"/>
      <c r="Q33" s="415"/>
      <c r="R33" s="397"/>
      <c r="S33" s="397"/>
      <c r="T33" s="343"/>
      <c r="U33" s="338" t="s">
        <v>220</v>
      </c>
      <c r="W33" s="401"/>
      <c r="X33" s="404"/>
      <c r="Y33" s="401"/>
      <c r="Z33" s="401"/>
      <c r="AA33" s="155" t="s">
        <v>216</v>
      </c>
      <c r="AB33" s="406"/>
      <c r="AC33" s="407"/>
      <c r="AD33" s="191" t="s">
        <v>251</v>
      </c>
      <c r="AE33" s="191" t="s">
        <v>218</v>
      </c>
      <c r="AF33" s="398" t="s">
        <v>249</v>
      </c>
      <c r="AG33" s="399"/>
      <c r="AH33" s="399"/>
      <c r="AI33" s="399"/>
      <c r="AJ33" s="399"/>
      <c r="AK33" s="399"/>
      <c r="AL33" s="399"/>
      <c r="AM33" s="400"/>
      <c r="AN33" s="398" t="s">
        <v>220</v>
      </c>
      <c r="AO33" s="399"/>
      <c r="AP33" s="159" t="s">
        <v>220</v>
      </c>
    </row>
    <row r="34" spans="1:53" s="194" customFormat="1" ht="15" customHeight="1">
      <c r="A34" s="369" t="str">
        <f>A9</f>
        <v>Lake Ijira</v>
      </c>
      <c r="B34" s="378" t="s">
        <v>242</v>
      </c>
      <c r="C34" s="372">
        <v>1</v>
      </c>
      <c r="D34" s="257">
        <v>1</v>
      </c>
      <c r="E34" s="366" t="s">
        <v>227</v>
      </c>
      <c r="F34" s="366">
        <v>2</v>
      </c>
      <c r="G34" s="258" t="str">
        <f t="shared" ref="G34:G53" si="18">IF(ABS(AM9)&lt;0.25,FIXED(ROUND(W34,1-INT(LOG(ABS(W34)))),1-INT(LOG(ABS(W34))),FALSE),FIXED(ROUND(W34,1-INT(LOG(ABS(W34)))),1-INT(LOG(ABS(W34))),FALSE)&amp;" ")</f>
        <v>3.2</v>
      </c>
      <c r="H34" s="258" t="str">
        <f t="shared" ref="H34:H53" si="19">IF(ABS(AN9)&lt;0.25,FIXED(ROUND(X34,1-INT(LOG(ABS(X34)))),1-INT(LOG(ABS(X34))),FALSE),FIXED(ROUND(X34,1-INT(LOG(ABS(X34)))),1-INT(LOG(ABS(X34))),FALSE)&amp;" ")</f>
        <v>4.5</v>
      </c>
      <c r="I34" s="259" t="str">
        <f t="shared" ref="I34:I53" si="20">IF(ABS(AO9)&lt;0.25,FIXED(ROUND(Y34,1-INT(LOG(ABS(Y34)))),1-INT(LOG(ABS(Y34))),FALSE),FIXED(ROUND(Y34,1-INT(LOG(ABS(Y34)))),1-INT(LOG(ABS(Y34))),FALSE)&amp;" ")</f>
        <v>3.6</v>
      </c>
      <c r="J34" s="260" t="str">
        <f t="shared" ref="J34:J53" si="21">IF(ABS(AP9)&lt;0.25,FIXED(ROUND(Z34,1-INT(LOG(ABS(Z34)))),1-INT(LOG(ABS(Z34))),FALSE),FIXED(ROUND(Z34,1-INT(LOG(ABS(Z34)))),1-INT(LOG(ABS(Z34))),FALSE)&amp;" ")</f>
        <v>0.71</v>
      </c>
      <c r="K34" s="261" t="str">
        <f t="shared" ref="K34:K53" si="22">IF(ABS(AQ9)&lt;0.25,FIXED(ROUND(AA34,1-INT(LOG(ABS(AA34)))),1-INT(LOG(ABS(AA34))),FALSE),FIXED(ROUND(AA34,1-INT(LOG(ABS(AA34)))),1-INT(LOG(ABS(AA34))),FALSE)&amp;" ")</f>
        <v>0.28</v>
      </c>
      <c r="L34" s="258" t="str">
        <f t="shared" ref="L34:L53" si="23">IF(ABS(AR9)&lt;0.25,FIXED(ROUND(AB34,1-INT(LOG(ABS(AB34)))),1-INT(LOG(ABS(AB34))),FALSE),FIXED(ROUND(AB34,1-INT(LOG(ABS(AB34)))),1-INT(LOG(ABS(AB34))),FALSE)&amp;" ")</f>
        <v>0.21</v>
      </c>
      <c r="M34" s="258" t="str">
        <f t="shared" ref="M34:M53" si="24">IF(ABS(AS9)&lt;0.25,FIXED(ROUND(AC34,1-INT(LOG(ABS(AC34)))),1-INT(LOG(ABS(AC34))),FALSE),FIXED(ROUND(AC34,1-INT(LOG(ABS(AC34)))),1-INT(LOG(ABS(AC34))),FALSE)&amp;" ")</f>
        <v>0.0086</v>
      </c>
      <c r="N34" s="258" t="str">
        <f t="shared" ref="N34:N53" si="25">IF(ABS(AT9)&lt;0.25,FIXED(ROUND(AD34,1-INT(LOG(ABS(AD34)))),1-INT(LOG(ABS(AD34))),FALSE),FIXED(ROUND(AD34,1-INT(LOG(ABS(AD34)))),1-INT(LOG(ABS(AD34))),FALSE)&amp;" ")</f>
        <v>9.0</v>
      </c>
      <c r="O34" s="258" t="str">
        <f t="shared" ref="O34:O53" si="26">IF(ABS(AU9)&lt;0.25,FIXED(ROUND(AE34,1-INT(LOG(ABS(AE34)))),1-INT(LOG(ABS(AE34))),FALSE),FIXED(ROUND(AE34,1-INT(LOG(ABS(AE34)))),1-INT(LOG(ABS(AE34))),FALSE)&amp;" ")</f>
        <v>7.8</v>
      </c>
      <c r="P34" s="258" t="str">
        <f t="shared" ref="P34:P53" si="27">IF(ABS(AV9)&lt;0.25,FIXED(ROUND(AF34,1-INT(LOG(ABS(AF34)))),1-INT(LOG(ABS(AF34))),FALSE),FIXED(ROUND(AF34,1-INT(LOG(ABS(AF34)))),1-INT(LOG(ABS(AF34))),FALSE)&amp;" ")</f>
        <v>1.2</v>
      </c>
      <c r="Q34" s="258" t="str">
        <f t="shared" ref="Q34:Q53" si="28">IF(ABS(AW9)&lt;0.25,FIXED(ROUND(AG34,1-INT(LOG(ABS(AG34)))),1-INT(LOG(ABS(AG34))),FALSE),FIXED(ROUND(AG34,1-INT(LOG(ABS(AG34)))),1-INT(LOG(ABS(AG34))),FALSE)&amp;" ")</f>
        <v>10</v>
      </c>
      <c r="R34" s="187"/>
      <c r="S34" s="187"/>
      <c r="T34" s="187"/>
      <c r="U34" s="144"/>
      <c r="V34" s="144"/>
      <c r="W34" s="168">
        <v>3.1564673380226425</v>
      </c>
      <c r="X34" s="168">
        <v>4.4710000000000001</v>
      </c>
      <c r="Y34" s="168">
        <v>3.5659999999999998</v>
      </c>
      <c r="Z34" s="168">
        <v>0.71110529842370951</v>
      </c>
      <c r="AA34" s="168">
        <v>0.28174875461829474</v>
      </c>
      <c r="AB34" s="168">
        <v>0.20910950386730626</v>
      </c>
      <c r="AC34" s="168">
        <v>8.5888971718397107E-3</v>
      </c>
      <c r="AD34" s="168">
        <v>9.0117489866496587</v>
      </c>
      <c r="AE34" s="168">
        <v>7.7986289307545107</v>
      </c>
      <c r="AF34" s="168">
        <v>1.2131200558951467</v>
      </c>
      <c r="AG34" s="168">
        <v>10.22230144073081</v>
      </c>
      <c r="AH34" s="173"/>
      <c r="AI34" s="173"/>
      <c r="AJ34" s="173"/>
      <c r="AK34" s="173"/>
      <c r="AL34" s="144" t="s">
        <v>228</v>
      </c>
      <c r="AM34" s="183">
        <f t="shared" ref="AM34:BA34" si="29">STDEV(W34:W38)/AVERAGE(W34:W38)*100</f>
        <v>11.800065779661649</v>
      </c>
      <c r="AN34" s="183">
        <f t="shared" si="29"/>
        <v>3.7210458483989135</v>
      </c>
      <c r="AO34" s="183">
        <f t="shared" si="29"/>
        <v>2.9442266396833157</v>
      </c>
      <c r="AP34" s="183">
        <f>STDEV(Z34:Z38)/AVERAGE(Z34:Z38)*100</f>
        <v>81.229163004396966</v>
      </c>
      <c r="AQ34" s="183">
        <f t="shared" si="29"/>
        <v>23.275876458561228</v>
      </c>
      <c r="AR34" s="183">
        <f t="shared" si="29"/>
        <v>8.2751221478210262</v>
      </c>
      <c r="AS34" s="183">
        <f t="shared" si="29"/>
        <v>30.491302308649825</v>
      </c>
      <c r="AT34" s="183">
        <f t="shared" si="29"/>
        <v>17.218362900093609</v>
      </c>
      <c r="AU34" s="183">
        <f t="shared" si="29"/>
        <v>18.103779497588597</v>
      </c>
      <c r="AV34" s="183">
        <f t="shared" si="29"/>
        <v>12.653491774103816</v>
      </c>
      <c r="AW34" s="183">
        <f t="shared" si="29"/>
        <v>15.070918277140269</v>
      </c>
      <c r="AX34" s="183" t="e">
        <f t="shared" si="29"/>
        <v>#DIV/0!</v>
      </c>
      <c r="AY34" s="183" t="e">
        <f t="shared" si="29"/>
        <v>#DIV/0!</v>
      </c>
      <c r="AZ34" s="183" t="e">
        <f t="shared" si="29"/>
        <v>#DIV/0!</v>
      </c>
      <c r="BA34" s="183" t="e">
        <f t="shared" si="29"/>
        <v>#DIV/0!</v>
      </c>
    </row>
    <row r="35" spans="1:53" s="194" customFormat="1" ht="15">
      <c r="A35" s="370"/>
      <c r="B35" s="378"/>
      <c r="C35" s="373"/>
      <c r="D35" s="257">
        <v>2</v>
      </c>
      <c r="E35" s="367"/>
      <c r="F35" s="367"/>
      <c r="G35" s="258" t="str">
        <f t="shared" si="18"/>
        <v>2.9</v>
      </c>
      <c r="H35" s="258" t="str">
        <f t="shared" si="19"/>
        <v>4.4</v>
      </c>
      <c r="I35" s="259" t="str">
        <f t="shared" si="20"/>
        <v>3.5</v>
      </c>
      <c r="J35" s="262" t="str">
        <f t="shared" si="21"/>
        <v>0.35</v>
      </c>
      <c r="K35" s="261" t="str">
        <f t="shared" si="22"/>
        <v>0.17</v>
      </c>
      <c r="L35" s="258" t="str">
        <f t="shared" si="23"/>
        <v>0.17</v>
      </c>
      <c r="M35" s="258" t="str">
        <f t="shared" si="24"/>
        <v>0.0086</v>
      </c>
      <c r="N35" s="258" t="str">
        <f t="shared" si="25"/>
        <v>8.1</v>
      </c>
      <c r="O35" s="258" t="str">
        <f t="shared" si="26"/>
        <v>7.1</v>
      </c>
      <c r="P35" s="258" t="str">
        <f t="shared" si="27"/>
        <v>0.99</v>
      </c>
      <c r="Q35" s="258" t="str">
        <f t="shared" si="28"/>
        <v>8.8</v>
      </c>
      <c r="R35" s="187"/>
      <c r="S35" s="187"/>
      <c r="T35" s="187"/>
      <c r="U35" s="144"/>
      <c r="V35" s="144"/>
      <c r="W35" s="168">
        <v>2.9071221557035312</v>
      </c>
      <c r="X35" s="168">
        <v>4.4189999999999996</v>
      </c>
      <c r="Y35" s="168">
        <v>3.544</v>
      </c>
      <c r="Z35" s="168">
        <v>0.3527547283675676</v>
      </c>
      <c r="AA35" s="168">
        <v>0.17485741044481476</v>
      </c>
      <c r="AB35" s="168">
        <v>0.17215229821495057</v>
      </c>
      <c r="AC35" s="168">
        <v>8.5905075886500339E-3</v>
      </c>
      <c r="AD35" s="168">
        <v>8.0679183770071567</v>
      </c>
      <c r="AE35" s="168">
        <v>7.0800100043124035</v>
      </c>
      <c r="AF35" s="168">
        <v>0.98790837269475362</v>
      </c>
      <c r="AG35" s="168">
        <v>8.7762733216231403</v>
      </c>
      <c r="AH35" s="173"/>
      <c r="AI35" s="173"/>
      <c r="AJ35" s="173"/>
      <c r="AK35" s="173"/>
      <c r="AL35" s="144"/>
      <c r="AM35" s="183">
        <f t="shared" ref="AM35:BA35" si="30">STDEV(W39:W43)/AVERAGE(W39:W43)*100</f>
        <v>3.9661948484482861</v>
      </c>
      <c r="AN35" s="183">
        <f t="shared" si="30"/>
        <v>2.770020522084681</v>
      </c>
      <c r="AO35" s="183">
        <f t="shared" si="30"/>
        <v>2.7067108872481445</v>
      </c>
      <c r="AP35" s="183">
        <f t="shared" si="30"/>
        <v>77.427129756329933</v>
      </c>
      <c r="AQ35" s="183">
        <f t="shared" si="30"/>
        <v>10.111467126189451</v>
      </c>
      <c r="AR35" s="183">
        <f t="shared" si="30"/>
        <v>9.3298542779220082</v>
      </c>
      <c r="AS35" s="183">
        <f t="shared" si="30"/>
        <v>31.717680221966376</v>
      </c>
      <c r="AT35" s="183">
        <f t="shared" si="30"/>
        <v>19.237030667291684</v>
      </c>
      <c r="AU35" s="183">
        <f t="shared" si="30"/>
        <v>21.136044285724751</v>
      </c>
      <c r="AV35" s="183">
        <f t="shared" si="30"/>
        <v>8.4821137553878412</v>
      </c>
      <c r="AW35" s="183">
        <f t="shared" si="30"/>
        <v>18.07147951488087</v>
      </c>
      <c r="AX35" s="183" t="e">
        <f t="shared" si="30"/>
        <v>#DIV/0!</v>
      </c>
      <c r="AY35" s="183" t="e">
        <f t="shared" si="30"/>
        <v>#DIV/0!</v>
      </c>
      <c r="AZ35" s="183" t="e">
        <f t="shared" si="30"/>
        <v>#DIV/0!</v>
      </c>
      <c r="BA35" s="183" t="e">
        <f t="shared" si="30"/>
        <v>#DIV/0!</v>
      </c>
    </row>
    <row r="36" spans="1:53" s="194" customFormat="1" ht="15">
      <c r="A36" s="370"/>
      <c r="B36" s="378"/>
      <c r="C36" s="373"/>
      <c r="D36" s="257">
        <v>3</v>
      </c>
      <c r="E36" s="367"/>
      <c r="F36" s="367"/>
      <c r="G36" s="258" t="str">
        <f t="shared" si="18"/>
        <v>3.8</v>
      </c>
      <c r="H36" s="258" t="str">
        <f t="shared" si="19"/>
        <v>4.3</v>
      </c>
      <c r="I36" s="259" t="str">
        <f t="shared" si="20"/>
        <v>3.5</v>
      </c>
      <c r="J36" s="262" t="str">
        <f t="shared" si="21"/>
        <v>0.16</v>
      </c>
      <c r="K36" s="261" t="str">
        <f t="shared" si="22"/>
        <v>0.19</v>
      </c>
      <c r="L36" s="258" t="str">
        <f t="shared" si="23"/>
        <v>0.19</v>
      </c>
      <c r="M36" s="258" t="str">
        <f t="shared" si="24"/>
        <v>0.016</v>
      </c>
      <c r="N36" s="258" t="str">
        <f t="shared" si="25"/>
        <v>9.8</v>
      </c>
      <c r="O36" s="258" t="str">
        <f t="shared" si="26"/>
        <v>8.7</v>
      </c>
      <c r="P36" s="258" t="str">
        <f t="shared" si="27"/>
        <v>1.1</v>
      </c>
      <c r="Q36" s="258" t="str">
        <f t="shared" si="28"/>
        <v>10</v>
      </c>
      <c r="R36" s="187"/>
      <c r="S36" s="187"/>
      <c r="T36" s="187"/>
      <c r="U36" s="144"/>
      <c r="V36" s="144"/>
      <c r="W36" s="168">
        <v>3.8045308733822476</v>
      </c>
      <c r="X36" s="168">
        <v>4.2759999999999998</v>
      </c>
      <c r="Y36" s="168">
        <v>3.5150000000000001</v>
      </c>
      <c r="Z36" s="168">
        <v>0.16034277710506728</v>
      </c>
      <c r="AA36" s="168">
        <v>0.1862501047769328</v>
      </c>
      <c r="AB36" s="168">
        <v>0.18520215022320069</v>
      </c>
      <c r="AC36" s="168">
        <v>1.5773775452281352E-2</v>
      </c>
      <c r="AD36" s="168">
        <v>9.7991477144472867</v>
      </c>
      <c r="AE36" s="168">
        <v>8.7195805933641104</v>
      </c>
      <c r="AF36" s="168">
        <v>1.0795671210831754</v>
      </c>
      <c r="AG36" s="168">
        <v>10.346716522004769</v>
      </c>
      <c r="AH36" s="173"/>
      <c r="AI36" s="173"/>
      <c r="AJ36" s="173"/>
      <c r="AK36" s="173"/>
      <c r="AL36" s="144"/>
      <c r="AM36" s="183">
        <f t="shared" ref="AM36:BA36" si="31">STDEV(W44:W48)/AVERAGE(W44:W48)*100</f>
        <v>7.2297990234569678</v>
      </c>
      <c r="AN36" s="183">
        <f t="shared" si="31"/>
        <v>1.655750729031364</v>
      </c>
      <c r="AO36" s="183">
        <f t="shared" si="31"/>
        <v>1.8909209665258764</v>
      </c>
      <c r="AP36" s="183">
        <f t="shared" si="31"/>
        <v>71.870729309476644</v>
      </c>
      <c r="AQ36" s="183">
        <f t="shared" si="31"/>
        <v>31.553894882086848</v>
      </c>
      <c r="AR36" s="183">
        <f t="shared" si="31"/>
        <v>19.744759040530457</v>
      </c>
      <c r="AS36" s="183">
        <f t="shared" si="31"/>
        <v>33.736829951522843</v>
      </c>
      <c r="AT36" s="183">
        <f t="shared" si="31"/>
        <v>11.759242610386181</v>
      </c>
      <c r="AU36" s="183">
        <f t="shared" si="31"/>
        <v>12.096087295834389</v>
      </c>
      <c r="AV36" s="183">
        <f t="shared" si="31"/>
        <v>11.60957154516497</v>
      </c>
      <c r="AW36" s="183">
        <f t="shared" si="31"/>
        <v>12.074970406646296</v>
      </c>
      <c r="AX36" s="183" t="e">
        <f t="shared" si="31"/>
        <v>#DIV/0!</v>
      </c>
      <c r="AY36" s="183" t="e">
        <f t="shared" si="31"/>
        <v>#DIV/0!</v>
      </c>
      <c r="AZ36" s="183" t="e">
        <f t="shared" si="31"/>
        <v>#DIV/0!</v>
      </c>
      <c r="BA36" s="183" t="e">
        <f t="shared" si="31"/>
        <v>#DIV/0!</v>
      </c>
    </row>
    <row r="37" spans="1:53" s="194" customFormat="1" ht="15">
      <c r="A37" s="370"/>
      <c r="B37" s="378"/>
      <c r="C37" s="373"/>
      <c r="D37" s="257">
        <v>4</v>
      </c>
      <c r="E37" s="367"/>
      <c r="F37" s="367"/>
      <c r="G37" s="258" t="str">
        <f t="shared" si="18"/>
        <v>3.8</v>
      </c>
      <c r="H37" s="258" t="str">
        <f t="shared" si="19"/>
        <v>4.1</v>
      </c>
      <c r="I37" s="259" t="str">
        <f t="shared" si="20"/>
        <v>3.3</v>
      </c>
      <c r="J37" s="262" t="str">
        <f t="shared" si="21"/>
        <v>0.13</v>
      </c>
      <c r="K37" s="261" t="str">
        <f t="shared" si="22"/>
        <v>0.20</v>
      </c>
      <c r="L37" s="258" t="str">
        <f t="shared" si="23"/>
        <v>0.21</v>
      </c>
      <c r="M37" s="258" t="str">
        <f t="shared" si="24"/>
        <v>0.0092</v>
      </c>
      <c r="N37" s="258" t="str">
        <f t="shared" si="25"/>
        <v>13</v>
      </c>
      <c r="O37" s="258" t="str">
        <f t="shared" si="26"/>
        <v>11</v>
      </c>
      <c r="P37" s="258" t="str">
        <f t="shared" si="27"/>
        <v>1.4</v>
      </c>
      <c r="Q37" s="258" t="str">
        <f t="shared" si="28"/>
        <v>13</v>
      </c>
      <c r="R37" s="187"/>
      <c r="S37" s="187"/>
      <c r="T37" s="187"/>
      <c r="U37" s="144"/>
      <c r="V37" s="144"/>
      <c r="W37" s="168">
        <v>3.7997485036803411</v>
      </c>
      <c r="X37" s="168">
        <v>4.0590000000000002</v>
      </c>
      <c r="Y37" s="168">
        <v>3.3130000000000002</v>
      </c>
      <c r="Z37" s="168">
        <v>0.1321841108689582</v>
      </c>
      <c r="AA37" s="168">
        <v>0.19504100891679194</v>
      </c>
      <c r="AB37" s="168">
        <v>0.20709509925248348</v>
      </c>
      <c r="AC37" s="168">
        <v>9.2291515517402747E-3</v>
      </c>
      <c r="AD37" s="168">
        <v>12.613745438167237</v>
      </c>
      <c r="AE37" s="168">
        <v>11.251892737798951</v>
      </c>
      <c r="AF37" s="168">
        <v>1.3618527003682859</v>
      </c>
      <c r="AG37" s="168">
        <v>13.157294808757211</v>
      </c>
      <c r="AH37" s="173"/>
      <c r="AI37" s="173"/>
      <c r="AJ37" s="173"/>
      <c r="AK37" s="173"/>
      <c r="AL37" s="144"/>
      <c r="AM37" s="183">
        <f t="shared" ref="AM37:BA37" si="32">STDEV(W49:W53)/AVERAGE(W49:W53)*100</f>
        <v>11.162130473563435</v>
      </c>
      <c r="AN37" s="183">
        <f t="shared" si="32"/>
        <v>2.1272644172682331</v>
      </c>
      <c r="AO37" s="183">
        <f t="shared" si="32"/>
        <v>3.0584619120017096</v>
      </c>
      <c r="AP37" s="183">
        <f t="shared" si="32"/>
        <v>28.071607425940947</v>
      </c>
      <c r="AQ37" s="183">
        <f t="shared" si="32"/>
        <v>32.229534304397873</v>
      </c>
      <c r="AR37" s="183">
        <f t="shared" si="32"/>
        <v>18.211114549224543</v>
      </c>
      <c r="AS37" s="183">
        <f>STDEV(AC49:AC53)/AVERAGE(AC49:AC53)*100</f>
        <v>45.90192467487546</v>
      </c>
      <c r="AT37" s="183">
        <f t="shared" si="32"/>
        <v>23.617641064174883</v>
      </c>
      <c r="AU37" s="183">
        <f>STDEV(AE49:AE53)/AVERAGE(AE49:AE53)*100</f>
        <v>25.303114413380985</v>
      </c>
      <c r="AV37" s="183">
        <f t="shared" si="32"/>
        <v>11.6815950655423</v>
      </c>
      <c r="AW37" s="183">
        <f>STDEV(AG49:AG53)/AVERAGE(AG49:AG53)*100</f>
        <v>23.531719478921161</v>
      </c>
      <c r="AX37" s="183" t="e">
        <f t="shared" si="32"/>
        <v>#DIV/0!</v>
      </c>
      <c r="AY37" s="183" t="e">
        <f t="shared" si="32"/>
        <v>#DIV/0!</v>
      </c>
      <c r="AZ37" s="183" t="e">
        <f t="shared" si="32"/>
        <v>#DIV/0!</v>
      </c>
      <c r="BA37" s="183" t="e">
        <f t="shared" si="32"/>
        <v>#DIV/0!</v>
      </c>
    </row>
    <row r="38" spans="1:53" s="194" customFormat="1" ht="15.75" thickBot="1">
      <c r="A38" s="370"/>
      <c r="B38" s="378"/>
      <c r="C38" s="373"/>
      <c r="D38" s="257">
        <v>5</v>
      </c>
      <c r="E38" s="368"/>
      <c r="F38" s="368"/>
      <c r="G38" s="258" t="str">
        <f t="shared" si="18"/>
        <v>3.7</v>
      </c>
      <c r="H38" s="258" t="str">
        <f t="shared" si="19"/>
        <v>4.3</v>
      </c>
      <c r="I38" s="259" t="str">
        <f t="shared" si="20"/>
        <v>3.5</v>
      </c>
      <c r="J38" s="263" t="str">
        <f t="shared" si="21"/>
        <v>0.15</v>
      </c>
      <c r="K38" s="261" t="str">
        <f t="shared" si="22"/>
        <v>0.17</v>
      </c>
      <c r="L38" s="258" t="str">
        <f t="shared" si="23"/>
        <v>0.20</v>
      </c>
      <c r="M38" s="258" t="str">
        <f t="shared" si="24"/>
        <v>0.0089</v>
      </c>
      <c r="N38" s="258" t="str">
        <f t="shared" si="25"/>
        <v>9.8</v>
      </c>
      <c r="O38" s="258" t="str">
        <f t="shared" si="26"/>
        <v>8.7</v>
      </c>
      <c r="P38" s="258" t="str">
        <f t="shared" si="27"/>
        <v>1.1</v>
      </c>
      <c r="Q38" s="258" t="str">
        <f t="shared" si="28"/>
        <v>10</v>
      </c>
      <c r="R38" s="187"/>
      <c r="S38" s="187"/>
      <c r="T38" s="187"/>
      <c r="U38" s="144"/>
      <c r="V38" s="144"/>
      <c r="W38" s="168">
        <v>3.650618161882722</v>
      </c>
      <c r="X38" s="168">
        <v>4.28</v>
      </c>
      <c r="Y38" s="168">
        <v>3.532</v>
      </c>
      <c r="Z38" s="168">
        <v>0.15386334834455628</v>
      </c>
      <c r="AA38" s="168">
        <v>0.16537867717245991</v>
      </c>
      <c r="AB38" s="168">
        <v>0.20426220111099727</v>
      </c>
      <c r="AC38" s="168">
        <v>8.9164384507796225E-3</v>
      </c>
      <c r="AD38" s="168">
        <v>9.7929104039346822</v>
      </c>
      <c r="AE38" s="168">
        <v>8.7066519255981518</v>
      </c>
      <c r="AF38" s="168">
        <v>1.0862584783365312</v>
      </c>
      <c r="AG38" s="168">
        <v>10.325331069013476</v>
      </c>
      <c r="AH38" s="173"/>
      <c r="AI38" s="173"/>
      <c r="AJ38" s="173"/>
      <c r="AK38" s="173"/>
      <c r="AL38" s="144"/>
      <c r="AM38" s="144"/>
      <c r="AN38" s="144"/>
      <c r="AO38" s="144"/>
      <c r="AP38" s="144"/>
      <c r="AQ38" s="144"/>
      <c r="AR38" s="144"/>
      <c r="AS38" s="144"/>
      <c r="AT38" s="144"/>
    </row>
    <row r="39" spans="1:53" s="194" customFormat="1" ht="15">
      <c r="A39" s="370"/>
      <c r="B39" s="378"/>
      <c r="C39" s="373"/>
      <c r="D39" s="257">
        <v>1</v>
      </c>
      <c r="E39" s="375" t="s">
        <v>225</v>
      </c>
      <c r="F39" s="366">
        <v>2</v>
      </c>
      <c r="G39" s="258" t="str">
        <f t="shared" si="18"/>
        <v>2.7</v>
      </c>
      <c r="H39" s="258" t="str">
        <f t="shared" si="19"/>
        <v>4.8</v>
      </c>
      <c r="I39" s="259" t="str">
        <f t="shared" si="20"/>
        <v>3.9</v>
      </c>
      <c r="J39" s="260" t="str">
        <f t="shared" si="21"/>
        <v>0.094</v>
      </c>
      <c r="K39" s="261" t="str">
        <f t="shared" si="22"/>
        <v>0.066</v>
      </c>
      <c r="L39" s="258" t="str">
        <f t="shared" si="23"/>
        <v>0.14</v>
      </c>
      <c r="M39" s="258" t="str">
        <f t="shared" si="24"/>
        <v>0.0052</v>
      </c>
      <c r="N39" s="258" t="str">
        <f t="shared" si="25"/>
        <v>5.1</v>
      </c>
      <c r="O39" s="258" t="str">
        <f t="shared" si="26"/>
        <v>4.4</v>
      </c>
      <c r="P39" s="258" t="str">
        <f t="shared" si="27"/>
        <v>0.70</v>
      </c>
      <c r="Q39" s="258" t="str">
        <f t="shared" si="28"/>
        <v>5.4</v>
      </c>
      <c r="R39" s="187"/>
      <c r="S39" s="187"/>
      <c r="T39" s="187"/>
      <c r="U39" s="144"/>
      <c r="V39" s="144"/>
      <c r="W39" s="168">
        <v>2.6509843567356453</v>
      </c>
      <c r="X39" s="168">
        <v>4.7519999999999998</v>
      </c>
      <c r="Y39" s="168">
        <v>3.8820000000000001</v>
      </c>
      <c r="Z39" s="168">
        <v>9.3789397383823844E-2</v>
      </c>
      <c r="AA39" s="168">
        <v>6.6490802212963759E-2</v>
      </c>
      <c r="AB39" s="168">
        <v>0.13733179006907523</v>
      </c>
      <c r="AC39" s="168">
        <v>5.15486464921868E-3</v>
      </c>
      <c r="AD39" s="168">
        <v>5.091488824094089</v>
      </c>
      <c r="AE39" s="168">
        <v>4.3934621304682864</v>
      </c>
      <c r="AF39" s="168">
        <v>0.6980266936258025</v>
      </c>
      <c r="AG39" s="168">
        <v>5.3942556784091709</v>
      </c>
      <c r="AH39" s="173"/>
      <c r="AI39" s="173"/>
      <c r="AJ39" s="173"/>
      <c r="AK39" s="173"/>
      <c r="AL39" s="144"/>
      <c r="AM39" s="144"/>
      <c r="AN39" s="144"/>
      <c r="AO39" s="144"/>
      <c r="AP39" s="144"/>
      <c r="AQ39" s="144"/>
      <c r="AR39" s="144"/>
      <c r="AS39" s="144"/>
      <c r="AT39" s="144"/>
    </row>
    <row r="40" spans="1:53" s="194" customFormat="1" ht="15">
      <c r="A40" s="370"/>
      <c r="B40" s="378"/>
      <c r="C40" s="373"/>
      <c r="D40" s="257">
        <v>2</v>
      </c>
      <c r="E40" s="376"/>
      <c r="F40" s="367"/>
      <c r="G40" s="258" t="str">
        <f t="shared" si="18"/>
        <v>2.8</v>
      </c>
      <c r="H40" s="258" t="str">
        <f t="shared" si="19"/>
        <v>4.5</v>
      </c>
      <c r="I40" s="259" t="str">
        <f t="shared" si="20"/>
        <v>3.7</v>
      </c>
      <c r="J40" s="262" t="str">
        <f t="shared" si="21"/>
        <v>0.13</v>
      </c>
      <c r="K40" s="261" t="str">
        <f t="shared" si="22"/>
        <v>0.086</v>
      </c>
      <c r="L40" s="258" t="str">
        <f t="shared" si="23"/>
        <v>0.13</v>
      </c>
      <c r="M40" s="258" t="str">
        <f t="shared" si="24"/>
        <v xml:space="preserve">0.0089 </v>
      </c>
      <c r="N40" s="258" t="str">
        <f t="shared" si="25"/>
        <v>6.5</v>
      </c>
      <c r="O40" s="258" t="str">
        <f t="shared" si="26"/>
        <v>5.6</v>
      </c>
      <c r="P40" s="258" t="str">
        <f>IF(ABS(AV15)&lt;0.25,FIXED(ROUND(AF40,1-INT(LOG(ABS(AF40)))),1-INT(LOG(ABS(AF40))),FALSE),FIXED(ROUND(AF40,1-INT(LOG(ABS(AF40)))),1-INT(LOG(ABS(AF40))),FALSE)&amp;" ")</f>
        <v>0.86</v>
      </c>
      <c r="Q40" s="258" t="str">
        <f t="shared" si="28"/>
        <v>6.8</v>
      </c>
      <c r="R40" s="187"/>
      <c r="S40" s="187"/>
      <c r="T40" s="187"/>
      <c r="U40" s="144"/>
      <c r="V40" s="144"/>
      <c r="W40" s="168">
        <v>2.7755219593086395</v>
      </c>
      <c r="X40" s="168">
        <v>4.5469999999999997</v>
      </c>
      <c r="Y40" s="168">
        <v>3.706</v>
      </c>
      <c r="Z40" s="168">
        <v>0.13044388228717646</v>
      </c>
      <c r="AA40" s="168">
        <v>8.5561679392461495E-2</v>
      </c>
      <c r="AB40" s="168">
        <v>0.13368703444630278</v>
      </c>
      <c r="AC40" s="168">
        <v>8.8923168999575763E-3</v>
      </c>
      <c r="AD40" s="168">
        <v>6.4543027790445837</v>
      </c>
      <c r="AE40" s="168">
        <v>5.5909883945863914</v>
      </c>
      <c r="AF40" s="168">
        <v>0.86331438445819231</v>
      </c>
      <c r="AG40" s="168">
        <v>6.8128876920704817</v>
      </c>
      <c r="AH40" s="173"/>
      <c r="AI40" s="173"/>
      <c r="AJ40" s="173"/>
      <c r="AK40" s="173"/>
      <c r="AL40" s="144"/>
      <c r="AM40" s="144"/>
      <c r="AN40" s="144"/>
      <c r="AO40" s="144"/>
      <c r="AP40" s="144"/>
      <c r="AQ40" s="144"/>
      <c r="AR40" s="144"/>
      <c r="AS40" s="144"/>
      <c r="AT40" s="144"/>
    </row>
    <row r="41" spans="1:53" s="194" customFormat="1" ht="15">
      <c r="A41" s="370"/>
      <c r="B41" s="378"/>
      <c r="C41" s="373"/>
      <c r="D41" s="257">
        <v>3</v>
      </c>
      <c r="E41" s="376"/>
      <c r="F41" s="367"/>
      <c r="G41" s="258" t="str">
        <f t="shared" si="18"/>
        <v>2.9</v>
      </c>
      <c r="H41" s="258" t="str">
        <f t="shared" si="19"/>
        <v>4.6</v>
      </c>
      <c r="I41" s="259" t="str">
        <f t="shared" si="20"/>
        <v>3.8</v>
      </c>
      <c r="J41" s="262" t="str">
        <f t="shared" si="21"/>
        <v>0.037</v>
      </c>
      <c r="K41" s="261" t="str">
        <f t="shared" si="22"/>
        <v>0.085</v>
      </c>
      <c r="L41" s="258" t="str">
        <f t="shared" si="23"/>
        <v>0.12</v>
      </c>
      <c r="M41" s="258" t="str">
        <f t="shared" si="24"/>
        <v>0.013</v>
      </c>
      <c r="N41" s="258" t="str">
        <f t="shared" si="25"/>
        <v>5.8</v>
      </c>
      <c r="O41" s="258" t="str">
        <f t="shared" si="26"/>
        <v>4.9</v>
      </c>
      <c r="P41" s="258" t="str">
        <f t="shared" si="27"/>
        <v>0.82</v>
      </c>
      <c r="Q41" s="258" t="str">
        <f t="shared" si="28"/>
        <v>6.0</v>
      </c>
      <c r="R41" s="187"/>
      <c r="S41" s="187"/>
      <c r="T41" s="187"/>
      <c r="U41" s="144"/>
      <c r="V41" s="144"/>
      <c r="W41" s="168">
        <v>2.9181759688612332</v>
      </c>
      <c r="X41" s="168">
        <v>4.5819999999999999</v>
      </c>
      <c r="Y41" s="168">
        <v>3.7839999999999998</v>
      </c>
      <c r="Z41" s="168">
        <v>3.67711646675173E-2</v>
      </c>
      <c r="AA41" s="168">
        <v>8.4663964511009729E-2</v>
      </c>
      <c r="AB41" s="168">
        <v>0.1176583750846061</v>
      </c>
      <c r="AC41" s="168">
        <v>1.3468856942011841E-2</v>
      </c>
      <c r="AD41" s="168">
        <v>5.755184400178722</v>
      </c>
      <c r="AE41" s="168">
        <v>4.9400724465053401</v>
      </c>
      <c r="AF41" s="168">
        <v>0.81511195367338174</v>
      </c>
      <c r="AG41" s="168">
        <v>6.0077467613838671</v>
      </c>
      <c r="AH41" s="173"/>
      <c r="AI41" s="173"/>
      <c r="AJ41" s="173"/>
      <c r="AK41" s="173"/>
      <c r="AL41" s="144"/>
      <c r="AM41" s="144"/>
      <c r="AN41" s="144"/>
      <c r="AO41" s="144"/>
      <c r="AP41" s="144"/>
      <c r="AQ41" s="144"/>
      <c r="AR41" s="144"/>
      <c r="AS41" s="144"/>
      <c r="AT41" s="144"/>
    </row>
    <row r="42" spans="1:53" s="194" customFormat="1" ht="15">
      <c r="A42" s="370"/>
      <c r="B42" s="378"/>
      <c r="C42" s="373"/>
      <c r="D42" s="257">
        <v>4</v>
      </c>
      <c r="E42" s="376"/>
      <c r="F42" s="367"/>
      <c r="G42" s="258" t="str">
        <f t="shared" si="18"/>
        <v>2.9</v>
      </c>
      <c r="H42" s="258" t="str">
        <f t="shared" si="19"/>
        <v>4.4</v>
      </c>
      <c r="I42" s="259" t="str">
        <f t="shared" si="20"/>
        <v>3.6</v>
      </c>
      <c r="J42" s="262" t="str">
        <f t="shared" si="21"/>
        <v>0.020</v>
      </c>
      <c r="K42" s="261" t="str">
        <f t="shared" si="22"/>
        <v>0.080</v>
      </c>
      <c r="L42" s="258" t="str">
        <f t="shared" si="23"/>
        <v>0.11</v>
      </c>
      <c r="M42" s="258" t="str">
        <f t="shared" si="24"/>
        <v>0.011</v>
      </c>
      <c r="N42" s="258" t="str">
        <f t="shared" si="25"/>
        <v>8.4</v>
      </c>
      <c r="O42" s="258" t="str">
        <f t="shared" si="26"/>
        <v>7.5</v>
      </c>
      <c r="P42" s="258" t="str">
        <f t="shared" si="27"/>
        <v>0.86</v>
      </c>
      <c r="Q42" s="258" t="str">
        <f t="shared" si="28"/>
        <v>8.6</v>
      </c>
      <c r="R42" s="187"/>
      <c r="S42" s="187"/>
      <c r="T42" s="187"/>
      <c r="U42" s="144"/>
      <c r="V42" s="144"/>
      <c r="W42" s="168">
        <v>2.9028226985288352</v>
      </c>
      <c r="X42" s="168">
        <v>4.3959999999999999</v>
      </c>
      <c r="Y42" s="168">
        <v>3.6160000000000001</v>
      </c>
      <c r="Z42" s="168">
        <v>2.0077347143275841E-2</v>
      </c>
      <c r="AA42" s="168">
        <v>8.0374303490455851E-2</v>
      </c>
      <c r="AB42" s="168">
        <v>0.10914015491836296</v>
      </c>
      <c r="AC42" s="168">
        <v>1.0715315667955503E-2</v>
      </c>
      <c r="AD42" s="168">
        <v>8.3886381063840698</v>
      </c>
      <c r="AE42" s="168">
        <v>7.5324866215323114</v>
      </c>
      <c r="AF42" s="168">
        <v>0.85615148485175818</v>
      </c>
      <c r="AG42" s="168">
        <v>8.6089452276041207</v>
      </c>
      <c r="AH42" s="173"/>
      <c r="AI42" s="173"/>
      <c r="AJ42" s="173"/>
      <c r="AK42" s="173"/>
      <c r="AL42" s="144"/>
      <c r="AM42" s="144"/>
      <c r="AN42" s="144"/>
      <c r="AO42" s="144"/>
      <c r="AP42" s="144"/>
      <c r="AQ42" s="144"/>
      <c r="AR42" s="144"/>
      <c r="AS42" s="144"/>
      <c r="AT42" s="144"/>
    </row>
    <row r="43" spans="1:53" s="194" customFormat="1" ht="15.75" thickBot="1">
      <c r="A43" s="370"/>
      <c r="B43" s="378"/>
      <c r="C43" s="374"/>
      <c r="D43" s="257">
        <v>5</v>
      </c>
      <c r="E43" s="377"/>
      <c r="F43" s="368"/>
      <c r="G43" s="258" t="str">
        <f t="shared" si="18"/>
        <v>2.9</v>
      </c>
      <c r="H43" s="258" t="str">
        <f t="shared" si="19"/>
        <v>4.6</v>
      </c>
      <c r="I43" s="259" t="str">
        <f t="shared" si="20"/>
        <v>3.8</v>
      </c>
      <c r="J43" s="263" t="str">
        <f t="shared" si="21"/>
        <v>0.029</v>
      </c>
      <c r="K43" s="261" t="str">
        <f t="shared" si="22"/>
        <v>0.086</v>
      </c>
      <c r="L43" s="258" t="str">
        <f t="shared" si="23"/>
        <v>0.13</v>
      </c>
      <c r="M43" s="258" t="str">
        <f t="shared" si="24"/>
        <v>0.012</v>
      </c>
      <c r="N43" s="258" t="str">
        <f t="shared" si="25"/>
        <v>6.4</v>
      </c>
      <c r="O43" s="258" t="str">
        <f t="shared" si="26"/>
        <v>5.6</v>
      </c>
      <c r="P43" s="258" t="str">
        <f t="shared" si="27"/>
        <v>0.77</v>
      </c>
      <c r="Q43" s="258" t="str">
        <f t="shared" si="28"/>
        <v>6.6</v>
      </c>
      <c r="R43" s="187"/>
      <c r="S43" s="187"/>
      <c r="T43" s="187"/>
      <c r="U43" s="144"/>
      <c r="V43" s="144"/>
      <c r="W43" s="168">
        <v>2.877422958742434</v>
      </c>
      <c r="X43" s="168">
        <v>4.5679999999999996</v>
      </c>
      <c r="Y43" s="168">
        <v>3.8079999999999998</v>
      </c>
      <c r="Z43" s="177">
        <v>2.8645509985518111E-2</v>
      </c>
      <c r="AA43" s="168">
        <v>8.5604176634805448E-2</v>
      </c>
      <c r="AB43" s="168">
        <v>0.12879411390870696</v>
      </c>
      <c r="AC43" s="168">
        <v>1.1696715697265716E-2</v>
      </c>
      <c r="AD43" s="168">
        <v>6.3701700296053332</v>
      </c>
      <c r="AE43" s="168">
        <v>5.5965318089555902</v>
      </c>
      <c r="AF43" s="168">
        <v>0.77363822064974364</v>
      </c>
      <c r="AG43" s="168">
        <v>6.6249105458316295</v>
      </c>
      <c r="AH43" s="173"/>
      <c r="AI43" s="173"/>
      <c r="AJ43" s="173"/>
      <c r="AK43" s="173"/>
      <c r="AL43" s="144"/>
      <c r="AM43" s="144"/>
      <c r="AN43" s="144"/>
      <c r="AO43" s="144"/>
      <c r="AP43" s="144"/>
      <c r="AQ43" s="144"/>
      <c r="AR43" s="144"/>
      <c r="AS43" s="144"/>
      <c r="AT43" s="144"/>
    </row>
    <row r="44" spans="1:53" s="194" customFormat="1" ht="15">
      <c r="A44" s="370"/>
      <c r="B44" s="378" t="s">
        <v>242</v>
      </c>
      <c r="C44" s="366">
        <v>2</v>
      </c>
      <c r="D44" s="257">
        <v>1</v>
      </c>
      <c r="E44" s="366" t="s">
        <v>222</v>
      </c>
      <c r="F44" s="366">
        <v>2</v>
      </c>
      <c r="G44" s="258" t="str">
        <f t="shared" si="18"/>
        <v>3.7</v>
      </c>
      <c r="H44" s="258" t="str">
        <f t="shared" si="19"/>
        <v>4.5</v>
      </c>
      <c r="I44" s="258" t="str">
        <f t="shared" si="20"/>
        <v>3.7</v>
      </c>
      <c r="J44" s="264" t="str">
        <f t="shared" si="21"/>
        <v>0.16</v>
      </c>
      <c r="K44" s="258" t="str">
        <f t="shared" si="22"/>
        <v>0.15</v>
      </c>
      <c r="L44" s="258" t="str">
        <f t="shared" si="23"/>
        <v>0.19</v>
      </c>
      <c r="M44" s="258" t="str">
        <f t="shared" si="24"/>
        <v>0.014</v>
      </c>
      <c r="N44" s="258" t="str">
        <f t="shared" si="25"/>
        <v>8.4</v>
      </c>
      <c r="O44" s="258" t="str">
        <f t="shared" si="26"/>
        <v>7.5</v>
      </c>
      <c r="P44" s="258" t="str">
        <f t="shared" si="27"/>
        <v>0.87</v>
      </c>
      <c r="Q44" s="258" t="str">
        <f t="shared" si="28"/>
        <v>8.9</v>
      </c>
      <c r="R44" s="187"/>
      <c r="S44" s="187"/>
      <c r="T44" s="187"/>
      <c r="U44" s="144"/>
      <c r="V44" s="144"/>
      <c r="W44" s="178">
        <v>3.6535197114135389</v>
      </c>
      <c r="X44" s="178">
        <v>4.5350000000000001</v>
      </c>
      <c r="Y44" s="179">
        <v>3.6560000000000001</v>
      </c>
      <c r="Z44" s="178">
        <v>0.15816989185504127</v>
      </c>
      <c r="AA44" s="180">
        <v>0.15330483532626346</v>
      </c>
      <c r="AB44" s="178">
        <v>0.18665586503531015</v>
      </c>
      <c r="AC44" s="178">
        <v>1.4376292516496055E-2</v>
      </c>
      <c r="AD44" s="178">
        <v>8.3752043926822139</v>
      </c>
      <c r="AE44" s="178">
        <v>7.5045148271063411</v>
      </c>
      <c r="AF44" s="178">
        <v>0.87068956557587218</v>
      </c>
      <c r="AG44" s="178">
        <v>8.8877112774153257</v>
      </c>
      <c r="AH44" s="173"/>
      <c r="AI44" s="173"/>
      <c r="AJ44" s="173"/>
      <c r="AK44" s="173"/>
      <c r="AL44" s="144"/>
      <c r="AM44" s="144"/>
      <c r="AN44" s="144"/>
      <c r="AO44" s="144"/>
      <c r="AP44" s="144"/>
      <c r="AQ44" s="144"/>
      <c r="AR44" s="144"/>
      <c r="AS44" s="144"/>
      <c r="AT44" s="144"/>
    </row>
    <row r="45" spans="1:53" s="194" customFormat="1" ht="15">
      <c r="A45" s="370"/>
      <c r="B45" s="378"/>
      <c r="C45" s="367"/>
      <c r="D45" s="257">
        <v>2</v>
      </c>
      <c r="E45" s="367"/>
      <c r="F45" s="367"/>
      <c r="G45" s="258" t="str">
        <f t="shared" si="18"/>
        <v>3.3</v>
      </c>
      <c r="H45" s="258" t="str">
        <f t="shared" si="19"/>
        <v>4.5</v>
      </c>
      <c r="I45" s="258" t="str">
        <f t="shared" si="20"/>
        <v>3.6</v>
      </c>
      <c r="J45" s="258" t="str">
        <f t="shared" si="21"/>
        <v>0.25</v>
      </c>
      <c r="K45" s="258" t="str">
        <f t="shared" si="22"/>
        <v>0.23</v>
      </c>
      <c r="L45" s="258" t="str">
        <f t="shared" si="23"/>
        <v>0.19</v>
      </c>
      <c r="M45" s="258" t="str">
        <f t="shared" si="24"/>
        <v>0.019</v>
      </c>
      <c r="N45" s="258" t="str">
        <f t="shared" si="25"/>
        <v>8.8</v>
      </c>
      <c r="O45" s="258" t="str">
        <f t="shared" si="26"/>
        <v>7.9</v>
      </c>
      <c r="P45" s="258" t="str">
        <f t="shared" si="27"/>
        <v>0.92</v>
      </c>
      <c r="Q45" s="258" t="str">
        <f t="shared" si="28"/>
        <v>9.5</v>
      </c>
      <c r="R45" s="187"/>
      <c r="S45" s="187"/>
      <c r="T45" s="187"/>
      <c r="U45" s="144"/>
      <c r="V45" s="144"/>
      <c r="W45" s="178">
        <v>3.312400538507505</v>
      </c>
      <c r="X45" s="178">
        <v>4.53</v>
      </c>
      <c r="Y45" s="179">
        <v>3.589</v>
      </c>
      <c r="Z45" s="178">
        <v>0.25361544633192995</v>
      </c>
      <c r="AA45" s="180">
        <v>0.22830765057275115</v>
      </c>
      <c r="AB45" s="178">
        <v>0.1878911714141501</v>
      </c>
      <c r="AC45" s="178">
        <v>1.9112794099623888E-2</v>
      </c>
      <c r="AD45" s="178">
        <v>8.7691565577085164</v>
      </c>
      <c r="AE45" s="178">
        <v>7.8517424409265697</v>
      </c>
      <c r="AF45" s="178">
        <v>0.91741411678194651</v>
      </c>
      <c r="AG45" s="178">
        <v>9.4580836201269722</v>
      </c>
      <c r="AH45" s="173"/>
      <c r="AI45" s="173"/>
      <c r="AJ45" s="173"/>
      <c r="AK45" s="173"/>
      <c r="AL45" s="144"/>
      <c r="AM45" s="144"/>
      <c r="AN45" s="144"/>
      <c r="AO45" s="144"/>
      <c r="AP45" s="144"/>
      <c r="AQ45" s="144"/>
      <c r="AR45" s="144"/>
      <c r="AS45" s="144"/>
      <c r="AT45" s="144"/>
    </row>
    <row r="46" spans="1:53" s="194" customFormat="1" ht="15">
      <c r="A46" s="370"/>
      <c r="B46" s="378"/>
      <c r="C46" s="367"/>
      <c r="D46" s="257">
        <v>3</v>
      </c>
      <c r="E46" s="367"/>
      <c r="F46" s="367"/>
      <c r="G46" s="258" t="str">
        <f t="shared" si="18"/>
        <v>3.8</v>
      </c>
      <c r="H46" s="258" t="str">
        <f t="shared" si="19"/>
        <v>4.5</v>
      </c>
      <c r="I46" s="258" t="str">
        <f t="shared" si="20"/>
        <v>3.5</v>
      </c>
      <c r="J46" s="258" t="str">
        <f t="shared" si="21"/>
        <v>0.76</v>
      </c>
      <c r="K46" s="258" t="str">
        <f t="shared" si="22"/>
        <v>0.37</v>
      </c>
      <c r="L46" s="258" t="str">
        <f t="shared" si="23"/>
        <v>0.26</v>
      </c>
      <c r="M46" s="258" t="str">
        <f t="shared" si="24"/>
        <v>0.012</v>
      </c>
      <c r="N46" s="258" t="str">
        <f t="shared" si="25"/>
        <v>9.3</v>
      </c>
      <c r="O46" s="258" t="str">
        <f t="shared" si="26"/>
        <v>8.2</v>
      </c>
      <c r="P46" s="258" t="str">
        <f t="shared" si="27"/>
        <v>1.1</v>
      </c>
      <c r="Q46" s="258" t="str">
        <f t="shared" si="28"/>
        <v>11</v>
      </c>
      <c r="R46" s="187"/>
      <c r="S46" s="187"/>
      <c r="T46" s="187"/>
      <c r="U46" s="144"/>
      <c r="V46" s="144"/>
      <c r="W46" s="178">
        <v>3.776665560005918</v>
      </c>
      <c r="X46" s="178">
        <v>4.51</v>
      </c>
      <c r="Y46" s="179">
        <v>3.5459999999999998</v>
      </c>
      <c r="Z46" s="178">
        <v>0.75706734638448436</v>
      </c>
      <c r="AA46" s="180">
        <v>0.36949617712970001</v>
      </c>
      <c r="AB46" s="178">
        <v>0.25880467157944181</v>
      </c>
      <c r="AC46" s="178">
        <v>1.2475760011887667E-2</v>
      </c>
      <c r="AD46" s="178">
        <v>9.2983892341765291</v>
      </c>
      <c r="AE46" s="178">
        <v>8.1776012461284644</v>
      </c>
      <c r="AF46" s="178">
        <v>1.1207879880480625</v>
      </c>
      <c r="AG46" s="178">
        <v>10.696233189282044</v>
      </c>
      <c r="AH46" s="173"/>
      <c r="AI46" s="173"/>
      <c r="AJ46" s="173"/>
      <c r="AK46" s="173"/>
      <c r="AL46" s="144"/>
      <c r="AM46" s="144"/>
      <c r="AN46" s="144"/>
      <c r="AO46" s="144"/>
      <c r="AP46" s="144"/>
      <c r="AQ46" s="144"/>
      <c r="AR46" s="144"/>
      <c r="AS46" s="144"/>
      <c r="AT46" s="144"/>
    </row>
    <row r="47" spans="1:53" s="194" customFormat="1" ht="15">
      <c r="A47" s="370"/>
      <c r="B47" s="378"/>
      <c r="C47" s="367"/>
      <c r="D47" s="257">
        <v>4</v>
      </c>
      <c r="E47" s="367"/>
      <c r="F47" s="367"/>
      <c r="G47" s="258" t="str">
        <f t="shared" si="18"/>
        <v>3.6</v>
      </c>
      <c r="H47" s="258" t="str">
        <f t="shared" si="19"/>
        <v>4.4</v>
      </c>
      <c r="I47" s="258" t="str">
        <f t="shared" si="20"/>
        <v>3.6</v>
      </c>
      <c r="J47" s="258" t="str">
        <f t="shared" si="21"/>
        <v>0.22</v>
      </c>
      <c r="K47" s="258" t="str">
        <f t="shared" si="22"/>
        <v>0.23</v>
      </c>
      <c r="L47" s="258" t="str">
        <f t="shared" si="23"/>
        <v>0.28</v>
      </c>
      <c r="M47" s="258" t="str">
        <f t="shared" si="24"/>
        <v>0.025</v>
      </c>
      <c r="N47" s="258" t="str">
        <f t="shared" si="25"/>
        <v>9.3</v>
      </c>
      <c r="O47" s="258" t="str">
        <f t="shared" si="26"/>
        <v>8.3</v>
      </c>
      <c r="P47" s="258" t="str">
        <f t="shared" si="27"/>
        <v>1.0</v>
      </c>
      <c r="Q47" s="258" t="str">
        <f t="shared" si="28"/>
        <v>10</v>
      </c>
      <c r="R47" s="187"/>
      <c r="S47" s="187"/>
      <c r="T47" s="187"/>
      <c r="U47" s="144"/>
      <c r="V47" s="144"/>
      <c r="W47" s="178">
        <v>3.6439213261983809</v>
      </c>
      <c r="X47" s="178">
        <v>4.4450000000000003</v>
      </c>
      <c r="Y47" s="179">
        <v>3.5539999999999998</v>
      </c>
      <c r="Z47" s="178">
        <v>0.22272582195173321</v>
      </c>
      <c r="AA47" s="180">
        <v>0.23036247698880552</v>
      </c>
      <c r="AB47" s="178">
        <v>0.28325804176259733</v>
      </c>
      <c r="AC47" s="178">
        <v>2.5235041714204823E-2</v>
      </c>
      <c r="AD47" s="178">
        <v>9.2782038371212785</v>
      </c>
      <c r="AE47" s="178">
        <v>8.2500561375653909</v>
      </c>
      <c r="AF47" s="178">
        <v>1.0281476995558871</v>
      </c>
      <c r="AG47" s="178">
        <v>10.039785219538619</v>
      </c>
      <c r="AH47" s="173"/>
      <c r="AI47" s="173"/>
      <c r="AJ47" s="173"/>
      <c r="AK47" s="173"/>
      <c r="AL47" s="144"/>
      <c r="AM47" s="144"/>
      <c r="AN47" s="144"/>
      <c r="AO47" s="144"/>
      <c r="AP47" s="144"/>
      <c r="AQ47" s="144"/>
      <c r="AR47" s="144"/>
      <c r="AS47" s="144"/>
      <c r="AT47" s="144"/>
    </row>
    <row r="48" spans="1:53" s="194" customFormat="1" ht="15">
      <c r="A48" s="370"/>
      <c r="B48" s="378"/>
      <c r="C48" s="367"/>
      <c r="D48" s="257">
        <v>5</v>
      </c>
      <c r="E48" s="368"/>
      <c r="F48" s="368"/>
      <c r="G48" s="258" t="str">
        <f t="shared" si="18"/>
        <v>4.1</v>
      </c>
      <c r="H48" s="258" t="str">
        <f t="shared" si="19"/>
        <v>4.4</v>
      </c>
      <c r="I48" s="258" t="str">
        <f t="shared" si="20"/>
        <v>3.5</v>
      </c>
      <c r="J48" s="258" t="str">
        <f t="shared" si="21"/>
        <v>0.28</v>
      </c>
      <c r="K48" s="258" t="str">
        <f t="shared" si="22"/>
        <v>0.26</v>
      </c>
      <c r="L48" s="258" t="str">
        <f t="shared" si="23"/>
        <v>0.27</v>
      </c>
      <c r="M48" s="258" t="str">
        <f t="shared" si="24"/>
        <v>0.028</v>
      </c>
      <c r="N48" s="258" t="str">
        <f t="shared" si="25"/>
        <v>11</v>
      </c>
      <c r="O48" s="258" t="str">
        <f t="shared" si="26"/>
        <v>10</v>
      </c>
      <c r="P48" s="258" t="str">
        <f t="shared" si="27"/>
        <v>1.1</v>
      </c>
      <c r="Q48" s="258" t="str">
        <f t="shared" si="28"/>
        <v>12</v>
      </c>
      <c r="R48" s="187"/>
      <c r="S48" s="187"/>
      <c r="T48" s="187"/>
      <c r="U48" s="144"/>
      <c r="V48" s="144"/>
      <c r="W48" s="178">
        <v>4.0516658198095863</v>
      </c>
      <c r="X48" s="178">
        <v>4.3600000000000003</v>
      </c>
      <c r="Y48" s="179">
        <v>3.4710000000000001</v>
      </c>
      <c r="Z48" s="178">
        <v>0.28191043890651513</v>
      </c>
      <c r="AA48" s="180">
        <v>0.26119965493861669</v>
      </c>
      <c r="AB48" s="178">
        <v>0.27253020707434017</v>
      </c>
      <c r="AC48" s="178">
        <v>2.7912990352531534E-2</v>
      </c>
      <c r="AD48" s="178">
        <v>11.245904041805023</v>
      </c>
      <c r="AE48" s="178">
        <v>10.113821917685494</v>
      </c>
      <c r="AF48" s="178">
        <v>1.1320821241195274</v>
      </c>
      <c r="AG48" s="178">
        <v>12.089457333077027</v>
      </c>
      <c r="AH48" s="173"/>
      <c r="AI48" s="173"/>
      <c r="AJ48" s="173"/>
      <c r="AK48" s="173"/>
      <c r="AL48" s="144"/>
      <c r="AM48" s="144"/>
      <c r="AN48" s="144"/>
      <c r="AO48" s="144"/>
      <c r="AP48" s="144"/>
      <c r="AQ48" s="144"/>
      <c r="AR48" s="144"/>
      <c r="AS48" s="144"/>
      <c r="AT48" s="144"/>
    </row>
    <row r="49" spans="1:46" s="194" customFormat="1" ht="15">
      <c r="A49" s="370"/>
      <c r="B49" s="378"/>
      <c r="C49" s="367"/>
      <c r="D49" s="257">
        <v>1</v>
      </c>
      <c r="E49" s="375" t="s">
        <v>225</v>
      </c>
      <c r="F49" s="366">
        <v>2</v>
      </c>
      <c r="G49" s="258" t="str">
        <f t="shared" si="18"/>
        <v>3.0</v>
      </c>
      <c r="H49" s="258" t="str">
        <f t="shared" si="19"/>
        <v>4.8</v>
      </c>
      <c r="I49" s="258" t="str">
        <f t="shared" si="20"/>
        <v>3.9</v>
      </c>
      <c r="J49" s="258" t="str">
        <f t="shared" si="21"/>
        <v>0.034</v>
      </c>
      <c r="K49" s="258" t="str">
        <f t="shared" si="22"/>
        <v>0.065</v>
      </c>
      <c r="L49" s="258" t="str">
        <f t="shared" si="23"/>
        <v>0.13</v>
      </c>
      <c r="M49" s="258" t="str">
        <f t="shared" si="24"/>
        <v>0.012</v>
      </c>
      <c r="N49" s="258" t="str">
        <f t="shared" si="25"/>
        <v>5.3</v>
      </c>
      <c r="O49" s="258" t="str">
        <f t="shared" si="26"/>
        <v>4.6</v>
      </c>
      <c r="P49" s="258" t="str">
        <f t="shared" si="27"/>
        <v>0.69</v>
      </c>
      <c r="Q49" s="258" t="str">
        <f t="shared" si="28"/>
        <v>5.5</v>
      </c>
      <c r="R49" s="187"/>
      <c r="S49" s="187"/>
      <c r="T49" s="187"/>
      <c r="U49" s="144"/>
      <c r="V49" s="144"/>
      <c r="W49" s="178">
        <v>2.9967444619265025</v>
      </c>
      <c r="X49" s="178">
        <v>4.766</v>
      </c>
      <c r="Y49" s="178">
        <v>3.9020000000000001</v>
      </c>
      <c r="Z49" s="181">
        <v>3.4178061410769026E-2</v>
      </c>
      <c r="AA49" s="178">
        <v>6.4680260102427931E-2</v>
      </c>
      <c r="AB49" s="178">
        <v>0.12550587953678999</v>
      </c>
      <c r="AC49" s="178">
        <v>1.2404390528675494E-2</v>
      </c>
      <c r="AD49" s="178">
        <v>5.2651935768936822</v>
      </c>
      <c r="AE49" s="178">
        <v>4.5730554541095376</v>
      </c>
      <c r="AF49" s="178">
        <v>0.69213812278414533</v>
      </c>
      <c r="AG49" s="178">
        <v>5.5019621684723443</v>
      </c>
      <c r="AH49" s="173"/>
      <c r="AI49" s="173"/>
      <c r="AJ49" s="173"/>
      <c r="AK49" s="173"/>
      <c r="AL49" s="144"/>
      <c r="AM49" s="144"/>
      <c r="AN49" s="144"/>
      <c r="AO49" s="144"/>
      <c r="AP49" s="144"/>
      <c r="AQ49" s="144"/>
      <c r="AR49" s="144"/>
      <c r="AS49" s="144"/>
      <c r="AT49" s="144"/>
    </row>
    <row r="50" spans="1:46" s="194" customFormat="1" ht="15">
      <c r="A50" s="370"/>
      <c r="B50" s="378"/>
      <c r="C50" s="367"/>
      <c r="D50" s="257">
        <v>2</v>
      </c>
      <c r="E50" s="376"/>
      <c r="F50" s="367"/>
      <c r="G50" s="258" t="str">
        <f t="shared" si="18"/>
        <v>2.7</v>
      </c>
      <c r="H50" s="258" t="str">
        <f t="shared" si="19"/>
        <v>4.7</v>
      </c>
      <c r="I50" s="258" t="str">
        <f t="shared" si="20"/>
        <v>3.8</v>
      </c>
      <c r="J50" s="258" t="str">
        <f t="shared" si="21"/>
        <v>0.049</v>
      </c>
      <c r="K50" s="258" t="str">
        <f t="shared" si="22"/>
        <v>0.084</v>
      </c>
      <c r="L50" s="258" t="str">
        <f t="shared" si="23"/>
        <v>0.13</v>
      </c>
      <c r="M50" s="258" t="str">
        <f t="shared" si="24"/>
        <v>0.012</v>
      </c>
      <c r="N50" s="258" t="str">
        <f t="shared" si="25"/>
        <v>5.9</v>
      </c>
      <c r="O50" s="258" t="str">
        <f t="shared" si="26"/>
        <v>5.2</v>
      </c>
      <c r="P50" s="258" t="str">
        <f t="shared" si="27"/>
        <v>0.72</v>
      </c>
      <c r="Q50" s="258" t="str">
        <f t="shared" si="28"/>
        <v>6.2</v>
      </c>
      <c r="R50" s="187"/>
      <c r="S50" s="187"/>
      <c r="T50" s="187"/>
      <c r="U50" s="144"/>
      <c r="V50" s="144"/>
      <c r="W50" s="178">
        <v>2.7348542631006176</v>
      </c>
      <c r="X50" s="178">
        <v>4.7279999999999998</v>
      </c>
      <c r="Y50" s="178">
        <v>3.8450000000000002</v>
      </c>
      <c r="Z50" s="178">
        <v>4.8676020021364293E-2</v>
      </c>
      <c r="AA50" s="178">
        <v>8.4132658429452778E-2</v>
      </c>
      <c r="AB50" s="178">
        <v>0.12588304009578388</v>
      </c>
      <c r="AC50" s="178">
        <v>1.2082512207899443E-2</v>
      </c>
      <c r="AD50" s="178">
        <v>5.901090028872499</v>
      </c>
      <c r="AE50" s="178">
        <v>5.1778366548602701</v>
      </c>
      <c r="AF50" s="178">
        <v>0.72325337401222844</v>
      </c>
      <c r="AG50" s="178">
        <v>6.1718642596269992</v>
      </c>
      <c r="AH50" s="173"/>
      <c r="AI50" s="173"/>
      <c r="AJ50" s="173"/>
      <c r="AK50" s="173"/>
      <c r="AL50" s="144"/>
      <c r="AM50" s="144"/>
      <c r="AN50" s="144"/>
      <c r="AO50" s="144"/>
      <c r="AP50" s="144"/>
      <c r="AQ50" s="144"/>
      <c r="AR50" s="144"/>
      <c r="AS50" s="144"/>
      <c r="AT50" s="144"/>
    </row>
    <row r="51" spans="1:46" s="194" customFormat="1" ht="15">
      <c r="A51" s="370"/>
      <c r="B51" s="378"/>
      <c r="C51" s="367"/>
      <c r="D51" s="257">
        <v>3</v>
      </c>
      <c r="E51" s="376"/>
      <c r="F51" s="367"/>
      <c r="G51" s="258" t="str">
        <f t="shared" si="18"/>
        <v>3.1</v>
      </c>
      <c r="H51" s="258" t="str">
        <f t="shared" si="19"/>
        <v>4.7</v>
      </c>
      <c r="I51" s="258" t="str">
        <f t="shared" si="20"/>
        <v>3.8</v>
      </c>
      <c r="J51" s="258" t="str">
        <f t="shared" si="21"/>
        <v>0.070</v>
      </c>
      <c r="K51" s="258" t="str">
        <f t="shared" si="22"/>
        <v>0.095</v>
      </c>
      <c r="L51" s="258" t="str">
        <f t="shared" si="23"/>
        <v>0.14</v>
      </c>
      <c r="M51" s="258" t="str">
        <f t="shared" si="24"/>
        <v>0.0071</v>
      </c>
      <c r="N51" s="258" t="str">
        <f t="shared" si="25"/>
        <v>6.3</v>
      </c>
      <c r="O51" s="258" t="str">
        <f t="shared" si="26"/>
        <v>5.6</v>
      </c>
      <c r="P51" s="258" t="str">
        <f t="shared" si="27"/>
        <v>0.65</v>
      </c>
      <c r="Q51" s="258" t="str">
        <f t="shared" si="28"/>
        <v>6.6</v>
      </c>
      <c r="R51" s="187"/>
      <c r="S51" s="187"/>
      <c r="T51" s="187"/>
      <c r="U51" s="144"/>
      <c r="V51" s="144"/>
      <c r="W51" s="178">
        <v>3.1150308528701824</v>
      </c>
      <c r="X51" s="178">
        <v>4.7009999999999996</v>
      </c>
      <c r="Y51" s="178">
        <v>3.8090000000000002</v>
      </c>
      <c r="Z51" s="178">
        <v>6.9618082207551585E-2</v>
      </c>
      <c r="AA51" s="178">
        <v>9.4713065375969643E-2</v>
      </c>
      <c r="AB51" s="178">
        <v>0.13518354172680624</v>
      </c>
      <c r="AC51" s="178">
        <v>7.1283869154810248E-3</v>
      </c>
      <c r="AD51" s="178">
        <v>6.2611446733862763</v>
      </c>
      <c r="AE51" s="178">
        <v>5.6094576783961383</v>
      </c>
      <c r="AF51" s="178">
        <v>0.65168699499013871</v>
      </c>
      <c r="AG51" s="178">
        <v>6.5677877496120844</v>
      </c>
      <c r="AH51" s="173"/>
      <c r="AI51" s="173"/>
      <c r="AJ51" s="173"/>
      <c r="AK51" s="173"/>
      <c r="AL51" s="144"/>
      <c r="AM51" s="144"/>
      <c r="AN51" s="144"/>
      <c r="AO51" s="144"/>
      <c r="AP51" s="144"/>
      <c r="AQ51" s="144"/>
      <c r="AR51" s="144"/>
      <c r="AS51" s="144"/>
      <c r="AT51" s="144"/>
    </row>
    <row r="52" spans="1:46" s="194" customFormat="1" ht="15">
      <c r="A52" s="370"/>
      <c r="B52" s="378"/>
      <c r="C52" s="367"/>
      <c r="D52" s="257">
        <v>4</v>
      </c>
      <c r="E52" s="376"/>
      <c r="F52" s="367"/>
      <c r="G52" s="258" t="str">
        <f t="shared" si="18"/>
        <v>3.1</v>
      </c>
      <c r="H52" s="258" t="str">
        <f t="shared" si="19"/>
        <v>4.6</v>
      </c>
      <c r="I52" s="258" t="str">
        <f t="shared" si="20"/>
        <v>3.7</v>
      </c>
      <c r="J52" s="258" t="str">
        <f t="shared" si="21"/>
        <v>0.042</v>
      </c>
      <c r="K52" s="258" t="str">
        <f t="shared" si="22"/>
        <v>0.089</v>
      </c>
      <c r="L52" s="258" t="str">
        <f t="shared" si="23"/>
        <v>0.15</v>
      </c>
      <c r="M52" s="258" t="str">
        <f t="shared" si="24"/>
        <v>0.013</v>
      </c>
      <c r="N52" s="258" t="str">
        <f t="shared" si="25"/>
        <v>7.4</v>
      </c>
      <c r="O52" s="258" t="str">
        <f t="shared" si="26"/>
        <v>6.7</v>
      </c>
      <c r="P52" s="258" t="str">
        <f t="shared" si="27"/>
        <v>0.69</v>
      </c>
      <c r="Q52" s="258" t="str">
        <f t="shared" si="28"/>
        <v>7.7</v>
      </c>
      <c r="R52" s="187"/>
      <c r="S52" s="187"/>
      <c r="T52" s="187"/>
      <c r="U52" s="144"/>
      <c r="V52" s="144"/>
      <c r="W52" s="178">
        <v>3.1375203618426135</v>
      </c>
      <c r="X52" s="178">
        <v>4.6390000000000002</v>
      </c>
      <c r="Y52" s="178">
        <v>3.73</v>
      </c>
      <c r="Z52" s="178">
        <v>4.1532923618765961E-2</v>
      </c>
      <c r="AA52" s="178">
        <v>8.9003860164108634E-2</v>
      </c>
      <c r="AB52" s="178">
        <v>0.14629173604265452</v>
      </c>
      <c r="AC52" s="178">
        <v>1.334061404680356E-2</v>
      </c>
      <c r="AD52" s="178">
        <v>7.4176504644237209</v>
      </c>
      <c r="AE52" s="178">
        <v>6.7245663275921403</v>
      </c>
      <c r="AF52" s="178">
        <v>0.69308413683158288</v>
      </c>
      <c r="AG52" s="178">
        <v>7.7078195982960533</v>
      </c>
      <c r="AH52" s="173"/>
      <c r="AI52" s="173"/>
      <c r="AJ52" s="173"/>
      <c r="AK52" s="173"/>
      <c r="AL52" s="144"/>
      <c r="AM52" s="144"/>
      <c r="AN52" s="144"/>
      <c r="AO52" s="144"/>
      <c r="AP52" s="144"/>
      <c r="AQ52" s="144"/>
      <c r="AR52" s="144"/>
      <c r="AS52" s="144"/>
      <c r="AT52" s="144"/>
    </row>
    <row r="53" spans="1:46" s="194" customFormat="1" ht="15">
      <c r="A53" s="371"/>
      <c r="B53" s="378"/>
      <c r="C53" s="368"/>
      <c r="D53" s="257">
        <v>5</v>
      </c>
      <c r="E53" s="377"/>
      <c r="F53" s="368"/>
      <c r="G53" s="258" t="str">
        <f t="shared" si="18"/>
        <v>3.7</v>
      </c>
      <c r="H53" s="258" t="str">
        <f t="shared" si="19"/>
        <v>4.5</v>
      </c>
      <c r="I53" s="258" t="str">
        <f t="shared" si="20"/>
        <v>3.6</v>
      </c>
      <c r="J53" s="258" t="str">
        <f t="shared" si="21"/>
        <v>0.061</v>
      </c>
      <c r="K53" s="258" t="str">
        <f t="shared" si="22"/>
        <v>0.15</v>
      </c>
      <c r="L53" s="258" t="str">
        <f t="shared" si="23"/>
        <v>0.19</v>
      </c>
      <c r="M53" s="258" t="str">
        <f t="shared" si="24"/>
        <v>0.024</v>
      </c>
      <c r="N53" s="258" t="str">
        <f t="shared" si="25"/>
        <v>9.4</v>
      </c>
      <c r="O53" s="258" t="str">
        <f t="shared" si="26"/>
        <v>8.5</v>
      </c>
      <c r="P53" s="258" t="str">
        <f t="shared" si="27"/>
        <v>0.87</v>
      </c>
      <c r="Q53" s="258" t="str">
        <f t="shared" si="28"/>
        <v>9.8</v>
      </c>
      <c r="R53" s="187"/>
      <c r="S53" s="187"/>
      <c r="T53" s="187"/>
      <c r="U53" s="144"/>
      <c r="V53" s="144"/>
      <c r="W53" s="178">
        <v>3.6919987070589451</v>
      </c>
      <c r="X53" s="178">
        <v>4.5119999999999996</v>
      </c>
      <c r="Y53" s="178">
        <v>3.6040000000000001</v>
      </c>
      <c r="Z53" s="178">
        <v>6.0642226788759024E-2</v>
      </c>
      <c r="AA53" s="178">
        <v>0.14755840803662956</v>
      </c>
      <c r="AB53" s="178">
        <v>0.18884673217211423</v>
      </c>
      <c r="AC53" s="178">
        <v>2.4412703173857575E-2</v>
      </c>
      <c r="AD53" s="178">
        <v>9.3737566831181276</v>
      </c>
      <c r="AE53" s="178">
        <v>8.5027438939788329</v>
      </c>
      <c r="AF53" s="178">
        <v>0.87101278913929592</v>
      </c>
      <c r="AG53" s="178">
        <v>9.7952167532894876</v>
      </c>
      <c r="AH53" s="173"/>
      <c r="AI53" s="173"/>
      <c r="AJ53" s="173"/>
      <c r="AK53" s="173"/>
      <c r="AL53" s="144"/>
      <c r="AM53" s="144"/>
      <c r="AN53" s="144"/>
      <c r="AO53" s="144"/>
      <c r="AP53" s="144"/>
      <c r="AQ53" s="144"/>
      <c r="AR53" s="144"/>
      <c r="AS53" s="144"/>
      <c r="AT53" s="144"/>
    </row>
    <row r="54" spans="1:46" s="194" customFormat="1" ht="15">
      <c r="A54" s="196" t="s">
        <v>241</v>
      </c>
      <c r="B54" s="204"/>
      <c r="D54" s="184"/>
      <c r="E54" s="185"/>
      <c r="F54" s="161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44"/>
      <c r="V54" s="144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8"/>
      <c r="AI54" s="188"/>
      <c r="AJ54" s="188"/>
      <c r="AK54" s="188"/>
      <c r="AL54" s="144"/>
      <c r="AM54" s="144"/>
      <c r="AN54" s="144"/>
      <c r="AO54" s="144"/>
      <c r="AP54" s="144"/>
      <c r="AQ54" s="144"/>
      <c r="AR54" s="144"/>
      <c r="AS54" s="144"/>
      <c r="AT54" s="144"/>
    </row>
    <row r="55" spans="1:46" s="194" customFormat="1" ht="15">
      <c r="B55" s="206"/>
      <c r="D55" s="161"/>
      <c r="E55" s="185"/>
      <c r="F55" s="161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44"/>
      <c r="V55" s="144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8"/>
      <c r="AI55" s="188"/>
      <c r="AJ55" s="188"/>
      <c r="AK55" s="188"/>
      <c r="AL55" s="144"/>
      <c r="AM55" s="144"/>
      <c r="AN55" s="144"/>
      <c r="AO55" s="144"/>
      <c r="AP55" s="144"/>
      <c r="AQ55" s="144"/>
      <c r="AR55" s="144"/>
      <c r="AS55" s="144"/>
      <c r="AT55" s="144"/>
    </row>
    <row r="56" spans="1:46" s="194" customFormat="1" ht="15">
      <c r="A56" s="143" t="s">
        <v>681</v>
      </c>
      <c r="B56" s="206"/>
      <c r="D56" s="161"/>
      <c r="E56" s="185"/>
      <c r="F56" s="161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44"/>
      <c r="V56" s="144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8"/>
      <c r="AI56" s="188"/>
      <c r="AJ56" s="188"/>
      <c r="AK56" s="188"/>
      <c r="AL56" s="144"/>
      <c r="AM56" s="144"/>
      <c r="AN56" s="144"/>
      <c r="AO56" s="144"/>
      <c r="AP56" s="144"/>
      <c r="AQ56" s="144"/>
      <c r="AR56" s="144"/>
      <c r="AS56" s="144"/>
      <c r="AT56" s="144"/>
    </row>
    <row r="57" spans="1:46" s="194" customFormat="1" ht="31.5" customHeight="1">
      <c r="A57" s="416" t="s">
        <v>179</v>
      </c>
      <c r="B57" s="416" t="s">
        <v>548</v>
      </c>
      <c r="C57" s="347" t="s">
        <v>453</v>
      </c>
      <c r="D57" s="418" t="s">
        <v>454</v>
      </c>
      <c r="E57" s="420" t="s">
        <v>455</v>
      </c>
      <c r="F57" s="421"/>
      <c r="G57" s="420" t="s">
        <v>456</v>
      </c>
      <c r="H57" s="421"/>
      <c r="I57" s="420" t="s">
        <v>457</v>
      </c>
      <c r="J57" s="421"/>
      <c r="K57" s="422" t="s">
        <v>188</v>
      </c>
      <c r="L57" s="423"/>
      <c r="M57" s="420" t="s">
        <v>458</v>
      </c>
      <c r="N57" s="421"/>
      <c r="O57" s="424" t="s">
        <v>459</v>
      </c>
      <c r="P57" s="421"/>
      <c r="Q57" s="420" t="s">
        <v>460</v>
      </c>
      <c r="R57" s="421"/>
      <c r="S57" s="420" t="s">
        <v>461</v>
      </c>
      <c r="T57" s="421"/>
    </row>
    <row r="58" spans="1:46" s="194" customFormat="1" ht="13.5" customHeight="1">
      <c r="A58" s="417"/>
      <c r="B58" s="417"/>
      <c r="C58" s="350" t="s">
        <v>216</v>
      </c>
      <c r="D58" s="419"/>
      <c r="E58" s="424" t="s">
        <v>462</v>
      </c>
      <c r="F58" s="424"/>
      <c r="G58" s="424"/>
      <c r="H58" s="424"/>
      <c r="I58" s="420" t="s">
        <v>463</v>
      </c>
      <c r="J58" s="424"/>
      <c r="K58" s="424"/>
      <c r="L58" s="421"/>
      <c r="M58" s="420" t="s">
        <v>464</v>
      </c>
      <c r="N58" s="421"/>
      <c r="O58" s="420" t="s">
        <v>465</v>
      </c>
      <c r="P58" s="424"/>
      <c r="Q58" s="424"/>
      <c r="R58" s="421"/>
      <c r="S58" s="420" t="s">
        <v>462</v>
      </c>
      <c r="T58" s="421"/>
    </row>
    <row r="59" spans="1:46" s="194" customFormat="1" ht="13.5" customHeight="1">
      <c r="A59" s="425" t="s">
        <v>549</v>
      </c>
      <c r="B59" s="416">
        <v>1</v>
      </c>
      <c r="C59" s="418" t="s">
        <v>466</v>
      </c>
      <c r="D59" s="347">
        <v>2006</v>
      </c>
      <c r="E59" s="333" t="s">
        <v>467</v>
      </c>
      <c r="F59" s="345" t="s">
        <v>468</v>
      </c>
      <c r="G59" s="333" t="s">
        <v>469</v>
      </c>
      <c r="H59" s="345" t="s">
        <v>468</v>
      </c>
      <c r="I59" s="333" t="s">
        <v>470</v>
      </c>
      <c r="J59" s="345" t="s">
        <v>471</v>
      </c>
      <c r="K59" s="333" t="s">
        <v>472</v>
      </c>
      <c r="L59" s="345" t="s">
        <v>473</v>
      </c>
      <c r="M59" s="333" t="s">
        <v>474</v>
      </c>
      <c r="N59" s="345" t="s">
        <v>475</v>
      </c>
      <c r="O59" s="333" t="s">
        <v>476</v>
      </c>
      <c r="P59" s="345" t="s">
        <v>477</v>
      </c>
      <c r="Q59" s="333" t="s">
        <v>476</v>
      </c>
      <c r="R59" s="345" t="s">
        <v>477</v>
      </c>
      <c r="S59" s="351" t="s">
        <v>476</v>
      </c>
      <c r="T59" s="345" t="s">
        <v>477</v>
      </c>
    </row>
    <row r="60" spans="1:46" s="194" customFormat="1" ht="13.5" customHeight="1">
      <c r="A60" s="426"/>
      <c r="B60" s="428"/>
      <c r="C60" s="429"/>
      <c r="D60" s="348">
        <v>2011</v>
      </c>
      <c r="E60" s="334" t="s">
        <v>478</v>
      </c>
      <c r="F60" s="349" t="s">
        <v>479</v>
      </c>
      <c r="G60" s="334" t="s">
        <v>469</v>
      </c>
      <c r="H60" s="349" t="s">
        <v>468</v>
      </c>
      <c r="I60" s="334" t="s">
        <v>480</v>
      </c>
      <c r="J60" s="349" t="s">
        <v>481</v>
      </c>
      <c r="K60" s="334" t="s">
        <v>482</v>
      </c>
      <c r="L60" s="349" t="s">
        <v>483</v>
      </c>
      <c r="M60" s="334" t="s">
        <v>484</v>
      </c>
      <c r="N60" s="349" t="s">
        <v>485</v>
      </c>
      <c r="O60" s="334" t="s">
        <v>476</v>
      </c>
      <c r="P60" s="349" t="s">
        <v>477</v>
      </c>
      <c r="Q60" s="334" t="s">
        <v>476</v>
      </c>
      <c r="R60" s="349" t="s">
        <v>477</v>
      </c>
      <c r="S60" s="352" t="s">
        <v>476</v>
      </c>
      <c r="T60" s="349" t="s">
        <v>477</v>
      </c>
    </row>
    <row r="61" spans="1:46" s="194" customFormat="1" ht="13.5" customHeight="1">
      <c r="A61" s="426"/>
      <c r="B61" s="428"/>
      <c r="C61" s="419"/>
      <c r="D61" s="350">
        <v>2016</v>
      </c>
      <c r="E61" s="335" t="s">
        <v>486</v>
      </c>
      <c r="F61" s="346" t="s">
        <v>487</v>
      </c>
      <c r="G61" s="335" t="s">
        <v>469</v>
      </c>
      <c r="H61" s="346" t="s">
        <v>487</v>
      </c>
      <c r="I61" s="335" t="s">
        <v>488</v>
      </c>
      <c r="J61" s="346" t="s">
        <v>489</v>
      </c>
      <c r="K61" s="335" t="s">
        <v>490</v>
      </c>
      <c r="L61" s="346" t="s">
        <v>491</v>
      </c>
      <c r="M61" s="335" t="s">
        <v>492</v>
      </c>
      <c r="N61" s="346" t="s">
        <v>493</v>
      </c>
      <c r="O61" s="335" t="s">
        <v>476</v>
      </c>
      <c r="P61" s="346" t="s">
        <v>477</v>
      </c>
      <c r="Q61" s="335" t="s">
        <v>476</v>
      </c>
      <c r="R61" s="346" t="s">
        <v>477</v>
      </c>
      <c r="S61" s="353" t="s">
        <v>476</v>
      </c>
      <c r="T61" s="346" t="s">
        <v>477</v>
      </c>
    </row>
    <row r="62" spans="1:46" s="194" customFormat="1" ht="13.5" customHeight="1">
      <c r="A62" s="426"/>
      <c r="B62" s="428"/>
      <c r="C62" s="418" t="s">
        <v>494</v>
      </c>
      <c r="D62" s="347">
        <v>2006</v>
      </c>
      <c r="E62" s="334" t="s">
        <v>486</v>
      </c>
      <c r="F62" s="349" t="s">
        <v>487</v>
      </c>
      <c r="G62" s="334" t="s">
        <v>495</v>
      </c>
      <c r="H62" s="349" t="s">
        <v>487</v>
      </c>
      <c r="I62" s="334" t="s">
        <v>496</v>
      </c>
      <c r="J62" s="349" t="s">
        <v>497</v>
      </c>
      <c r="K62" s="334" t="s">
        <v>498</v>
      </c>
      <c r="L62" s="349" t="s">
        <v>499</v>
      </c>
      <c r="M62" s="334" t="s">
        <v>500</v>
      </c>
      <c r="N62" s="349" t="s">
        <v>501</v>
      </c>
      <c r="O62" s="334" t="s">
        <v>476</v>
      </c>
      <c r="P62" s="349" t="s">
        <v>477</v>
      </c>
      <c r="Q62" s="334" t="s">
        <v>476</v>
      </c>
      <c r="R62" s="349" t="s">
        <v>477</v>
      </c>
      <c r="S62" s="352" t="s">
        <v>476</v>
      </c>
      <c r="T62" s="349" t="s">
        <v>477</v>
      </c>
    </row>
    <row r="63" spans="1:46" s="194" customFormat="1" ht="13.5" customHeight="1">
      <c r="A63" s="426"/>
      <c r="B63" s="428"/>
      <c r="C63" s="429"/>
      <c r="D63" s="348">
        <v>2011</v>
      </c>
      <c r="E63" s="334" t="s">
        <v>500</v>
      </c>
      <c r="F63" s="349" t="s">
        <v>468</v>
      </c>
      <c r="G63" s="334" t="s">
        <v>495</v>
      </c>
      <c r="H63" s="349" t="s">
        <v>487</v>
      </c>
      <c r="I63" s="334" t="s">
        <v>502</v>
      </c>
      <c r="J63" s="349" t="s">
        <v>503</v>
      </c>
      <c r="K63" s="334" t="s">
        <v>504</v>
      </c>
      <c r="L63" s="349" t="s">
        <v>505</v>
      </c>
      <c r="M63" s="334" t="s">
        <v>506</v>
      </c>
      <c r="N63" s="349" t="s">
        <v>507</v>
      </c>
      <c r="O63" s="334" t="s">
        <v>476</v>
      </c>
      <c r="P63" s="349" t="s">
        <v>477</v>
      </c>
      <c r="Q63" s="334" t="s">
        <v>476</v>
      </c>
      <c r="R63" s="349" t="s">
        <v>477</v>
      </c>
      <c r="S63" s="352" t="s">
        <v>476</v>
      </c>
      <c r="T63" s="349" t="s">
        <v>477</v>
      </c>
    </row>
    <row r="64" spans="1:46" s="194" customFormat="1" ht="13.5" customHeight="1">
      <c r="A64" s="426"/>
      <c r="B64" s="417"/>
      <c r="C64" s="419"/>
      <c r="D64" s="350">
        <v>2016</v>
      </c>
      <c r="E64" s="335" t="s">
        <v>508</v>
      </c>
      <c r="F64" s="346" t="s">
        <v>487</v>
      </c>
      <c r="G64" s="335" t="s">
        <v>495</v>
      </c>
      <c r="H64" s="346" t="s">
        <v>487</v>
      </c>
      <c r="I64" s="335" t="s">
        <v>509</v>
      </c>
      <c r="J64" s="346" t="s">
        <v>510</v>
      </c>
      <c r="K64" s="335" t="s">
        <v>511</v>
      </c>
      <c r="L64" s="346" t="s">
        <v>512</v>
      </c>
      <c r="M64" s="335" t="s">
        <v>467</v>
      </c>
      <c r="N64" s="346" t="s">
        <v>512</v>
      </c>
      <c r="O64" s="335" t="s">
        <v>476</v>
      </c>
      <c r="P64" s="346" t="s">
        <v>477</v>
      </c>
      <c r="Q64" s="335" t="s">
        <v>476</v>
      </c>
      <c r="R64" s="346" t="s">
        <v>477</v>
      </c>
      <c r="S64" s="353" t="s">
        <v>476</v>
      </c>
      <c r="T64" s="346" t="s">
        <v>477</v>
      </c>
    </row>
    <row r="65" spans="1:20" s="194" customFormat="1" ht="13.5" customHeight="1">
      <c r="A65" s="426"/>
      <c r="B65" s="416">
        <v>2</v>
      </c>
      <c r="C65" s="418" t="s">
        <v>466</v>
      </c>
      <c r="D65" s="347">
        <v>2006</v>
      </c>
      <c r="E65" s="333" t="s">
        <v>478</v>
      </c>
      <c r="F65" s="345" t="s">
        <v>487</v>
      </c>
      <c r="G65" s="333" t="s">
        <v>469</v>
      </c>
      <c r="H65" s="345" t="s">
        <v>513</v>
      </c>
      <c r="I65" s="333" t="s">
        <v>514</v>
      </c>
      <c r="J65" s="345" t="s">
        <v>515</v>
      </c>
      <c r="K65" s="333" t="s">
        <v>516</v>
      </c>
      <c r="L65" s="345" t="s">
        <v>517</v>
      </c>
      <c r="M65" s="333" t="s">
        <v>518</v>
      </c>
      <c r="N65" s="345" t="s">
        <v>485</v>
      </c>
      <c r="O65" s="333" t="s">
        <v>476</v>
      </c>
      <c r="P65" s="345" t="s">
        <v>477</v>
      </c>
      <c r="Q65" s="333" t="s">
        <v>476</v>
      </c>
      <c r="R65" s="345" t="s">
        <v>477</v>
      </c>
      <c r="S65" s="351" t="s">
        <v>476</v>
      </c>
      <c r="T65" s="349" t="s">
        <v>477</v>
      </c>
    </row>
    <row r="66" spans="1:20" s="194" customFormat="1" ht="13.5" customHeight="1">
      <c r="A66" s="426"/>
      <c r="B66" s="428"/>
      <c r="C66" s="429"/>
      <c r="D66" s="348">
        <v>2011</v>
      </c>
      <c r="E66" s="334" t="s">
        <v>467</v>
      </c>
      <c r="F66" s="349" t="s">
        <v>468</v>
      </c>
      <c r="G66" s="334" t="s">
        <v>469</v>
      </c>
      <c r="H66" s="349" t="s">
        <v>487</v>
      </c>
      <c r="I66" s="334" t="s">
        <v>519</v>
      </c>
      <c r="J66" s="349" t="s">
        <v>520</v>
      </c>
      <c r="K66" s="334" t="s">
        <v>521</v>
      </c>
      <c r="L66" s="349" t="s">
        <v>522</v>
      </c>
      <c r="M66" s="334" t="s">
        <v>523</v>
      </c>
      <c r="N66" s="349" t="s">
        <v>524</v>
      </c>
      <c r="O66" s="334" t="s">
        <v>476</v>
      </c>
      <c r="P66" s="349" t="s">
        <v>477</v>
      </c>
      <c r="Q66" s="334" t="s">
        <v>476</v>
      </c>
      <c r="R66" s="349" t="s">
        <v>477</v>
      </c>
      <c r="S66" s="352" t="s">
        <v>476</v>
      </c>
      <c r="T66" s="349" t="s">
        <v>477</v>
      </c>
    </row>
    <row r="67" spans="1:20" s="194" customFormat="1" ht="13.5" customHeight="1">
      <c r="A67" s="426"/>
      <c r="B67" s="428"/>
      <c r="C67" s="419"/>
      <c r="D67" s="350">
        <v>2016</v>
      </c>
      <c r="E67" s="335" t="s">
        <v>500</v>
      </c>
      <c r="F67" s="346" t="s">
        <v>487</v>
      </c>
      <c r="G67" s="335" t="s">
        <v>525</v>
      </c>
      <c r="H67" s="346" t="s">
        <v>487</v>
      </c>
      <c r="I67" s="335" t="s">
        <v>526</v>
      </c>
      <c r="J67" s="346" t="s">
        <v>527</v>
      </c>
      <c r="K67" s="335" t="s">
        <v>518</v>
      </c>
      <c r="L67" s="346" t="s">
        <v>505</v>
      </c>
      <c r="M67" s="335" t="s">
        <v>528</v>
      </c>
      <c r="N67" s="346" t="s">
        <v>529</v>
      </c>
      <c r="O67" s="335" t="s">
        <v>476</v>
      </c>
      <c r="P67" s="346" t="s">
        <v>477</v>
      </c>
      <c r="Q67" s="335" t="s">
        <v>476</v>
      </c>
      <c r="R67" s="346" t="s">
        <v>477</v>
      </c>
      <c r="S67" s="353" t="s">
        <v>476</v>
      </c>
      <c r="T67" s="346" t="s">
        <v>477</v>
      </c>
    </row>
    <row r="68" spans="1:20" s="194" customFormat="1" ht="13.5" customHeight="1">
      <c r="A68" s="426"/>
      <c r="B68" s="428"/>
      <c r="C68" s="418" t="s">
        <v>494</v>
      </c>
      <c r="D68" s="347">
        <v>2006</v>
      </c>
      <c r="E68" s="334" t="s">
        <v>500</v>
      </c>
      <c r="F68" s="349" t="s">
        <v>487</v>
      </c>
      <c r="G68" s="334" t="s">
        <v>495</v>
      </c>
      <c r="H68" s="349" t="s">
        <v>513</v>
      </c>
      <c r="I68" s="334" t="s">
        <v>496</v>
      </c>
      <c r="J68" s="349" t="s">
        <v>497</v>
      </c>
      <c r="K68" s="334" t="s">
        <v>530</v>
      </c>
      <c r="L68" s="349" t="s">
        <v>501</v>
      </c>
      <c r="M68" s="334" t="s">
        <v>531</v>
      </c>
      <c r="N68" s="349" t="s">
        <v>501</v>
      </c>
      <c r="O68" s="334" t="s">
        <v>476</v>
      </c>
      <c r="P68" s="349" t="s">
        <v>477</v>
      </c>
      <c r="Q68" s="334" t="s">
        <v>476</v>
      </c>
      <c r="R68" s="349" t="s">
        <v>477</v>
      </c>
      <c r="S68" s="352" t="s">
        <v>476</v>
      </c>
      <c r="T68" s="349" t="s">
        <v>477</v>
      </c>
    </row>
    <row r="69" spans="1:20" s="194" customFormat="1" ht="13.5" customHeight="1">
      <c r="A69" s="426"/>
      <c r="B69" s="428"/>
      <c r="C69" s="429"/>
      <c r="D69" s="348">
        <v>2011</v>
      </c>
      <c r="E69" s="334" t="s">
        <v>500</v>
      </c>
      <c r="F69" s="349" t="s">
        <v>468</v>
      </c>
      <c r="G69" s="334" t="s">
        <v>495</v>
      </c>
      <c r="H69" s="349" t="s">
        <v>487</v>
      </c>
      <c r="I69" s="334" t="s">
        <v>532</v>
      </c>
      <c r="J69" s="349" t="s">
        <v>533</v>
      </c>
      <c r="K69" s="334" t="s">
        <v>534</v>
      </c>
      <c r="L69" s="349" t="s">
        <v>535</v>
      </c>
      <c r="M69" s="334" t="s">
        <v>536</v>
      </c>
      <c r="N69" s="349" t="s">
        <v>499</v>
      </c>
      <c r="O69" s="334" t="s">
        <v>476</v>
      </c>
      <c r="P69" s="349" t="s">
        <v>477</v>
      </c>
      <c r="Q69" s="334" t="s">
        <v>476</v>
      </c>
      <c r="R69" s="349" t="s">
        <v>477</v>
      </c>
      <c r="S69" s="352" t="s">
        <v>476</v>
      </c>
      <c r="T69" s="349" t="s">
        <v>477</v>
      </c>
    </row>
    <row r="70" spans="1:20" s="194" customFormat="1" ht="13.5" customHeight="1">
      <c r="A70" s="427"/>
      <c r="B70" s="417"/>
      <c r="C70" s="419"/>
      <c r="D70" s="350">
        <v>2016</v>
      </c>
      <c r="E70" s="335" t="s">
        <v>537</v>
      </c>
      <c r="F70" s="346" t="s">
        <v>487</v>
      </c>
      <c r="G70" s="335" t="s">
        <v>536</v>
      </c>
      <c r="H70" s="346" t="s">
        <v>487</v>
      </c>
      <c r="I70" s="335" t="s">
        <v>538</v>
      </c>
      <c r="J70" s="346" t="s">
        <v>539</v>
      </c>
      <c r="K70" s="335" t="s">
        <v>540</v>
      </c>
      <c r="L70" s="346" t="s">
        <v>535</v>
      </c>
      <c r="M70" s="335" t="s">
        <v>467</v>
      </c>
      <c r="N70" s="346" t="s">
        <v>501</v>
      </c>
      <c r="O70" s="335" t="s">
        <v>476</v>
      </c>
      <c r="P70" s="346" t="s">
        <v>477</v>
      </c>
      <c r="Q70" s="335" t="s">
        <v>476</v>
      </c>
      <c r="R70" s="346" t="s">
        <v>477</v>
      </c>
      <c r="S70" s="335" t="s">
        <v>476</v>
      </c>
      <c r="T70" s="346" t="s">
        <v>477</v>
      </c>
    </row>
    <row r="71" spans="1:20" s="194" customFormat="1" ht="13.5" customHeight="1">
      <c r="A71" s="344" t="s">
        <v>546</v>
      </c>
    </row>
    <row r="72" spans="1:20" s="194" customFormat="1" ht="13.5" customHeight="1">
      <c r="A72" s="344" t="s">
        <v>547</v>
      </c>
    </row>
    <row r="73" spans="1:20" s="194" customFormat="1" ht="13.5" customHeight="1"/>
    <row r="74" spans="1:20" s="194" customFormat="1" ht="13.5" customHeight="1"/>
    <row r="75" spans="1:20" s="194" customFormat="1" ht="13.5" customHeight="1"/>
    <row r="76" spans="1:20" ht="13.5" customHeight="1">
      <c r="I76" s="144"/>
      <c r="J76" s="144"/>
      <c r="P76" s="144"/>
      <c r="Q76" s="144"/>
    </row>
    <row r="77" spans="1:20" ht="13.5" customHeight="1">
      <c r="I77" s="144"/>
      <c r="J77" s="144"/>
      <c r="P77" s="144"/>
      <c r="Q77" s="144"/>
    </row>
    <row r="78" spans="1:20" ht="13.5" customHeight="1">
      <c r="I78" s="144"/>
      <c r="J78" s="144"/>
      <c r="P78" s="144"/>
      <c r="Q78" s="144"/>
    </row>
    <row r="79" spans="1:20" ht="13.5" customHeight="1">
      <c r="I79" s="144"/>
      <c r="J79" s="144"/>
      <c r="P79" s="144"/>
      <c r="Q79" s="144"/>
    </row>
  </sheetData>
  <mergeCells count="97">
    <mergeCell ref="A59:A70"/>
    <mergeCell ref="B59:B64"/>
    <mergeCell ref="C59:C61"/>
    <mergeCell ref="C62:C64"/>
    <mergeCell ref="B65:B70"/>
    <mergeCell ref="C65:C67"/>
    <mergeCell ref="C68:C70"/>
    <mergeCell ref="S57:T57"/>
    <mergeCell ref="E58:H58"/>
    <mergeCell ref="I58:L58"/>
    <mergeCell ref="M58:N58"/>
    <mergeCell ref="S58:T58"/>
    <mergeCell ref="Q57:R57"/>
    <mergeCell ref="O58:R58"/>
    <mergeCell ref="G57:H57"/>
    <mergeCell ref="I57:J57"/>
    <mergeCell ref="M57:N57"/>
    <mergeCell ref="O57:P57"/>
    <mergeCell ref="A57:A58"/>
    <mergeCell ref="B57:B58"/>
    <mergeCell ref="D57:D58"/>
    <mergeCell ref="E57:F57"/>
    <mergeCell ref="K57:L57"/>
    <mergeCell ref="AK31:AL31"/>
    <mergeCell ref="J33:Q33"/>
    <mergeCell ref="R33:S33"/>
    <mergeCell ref="AF33:AM33"/>
    <mergeCell ref="AN33:AO33"/>
    <mergeCell ref="O31:P31"/>
    <mergeCell ref="W31:W33"/>
    <mergeCell ref="X31:X33"/>
    <mergeCell ref="Y31:Y33"/>
    <mergeCell ref="Z31:Z33"/>
    <mergeCell ref="AA31:AA32"/>
    <mergeCell ref="AB31:AB33"/>
    <mergeCell ref="AC31:AC33"/>
    <mergeCell ref="AD31:AE32"/>
    <mergeCell ref="AF31:AI31"/>
    <mergeCell ref="AK6:AL6"/>
    <mergeCell ref="J8:Q8"/>
    <mergeCell ref="R8:S8"/>
    <mergeCell ref="AF8:AM8"/>
    <mergeCell ref="AN8:AO8"/>
    <mergeCell ref="W6:W8"/>
    <mergeCell ref="X6:X8"/>
    <mergeCell ref="Y6:Y8"/>
    <mergeCell ref="Z6:Z8"/>
    <mergeCell ref="AB6:AB8"/>
    <mergeCell ref="AC6:AC8"/>
    <mergeCell ref="AD6:AE7"/>
    <mergeCell ref="AF6:AI6"/>
    <mergeCell ref="A31:A33"/>
    <mergeCell ref="B31:B33"/>
    <mergeCell ref="C31:C33"/>
    <mergeCell ref="D31:D33"/>
    <mergeCell ref="E31:E32"/>
    <mergeCell ref="AA6:AA7"/>
    <mergeCell ref="G6:G8"/>
    <mergeCell ref="H6:I7"/>
    <mergeCell ref="J6:M6"/>
    <mergeCell ref="O6:P6"/>
    <mergeCell ref="F6:F8"/>
    <mergeCell ref="F31:F33"/>
    <mergeCell ref="G31:G33"/>
    <mergeCell ref="H31:I32"/>
    <mergeCell ref="J31:M31"/>
    <mergeCell ref="F19:F23"/>
    <mergeCell ref="F24:F28"/>
    <mergeCell ref="F9:F13"/>
    <mergeCell ref="F14:F18"/>
    <mergeCell ref="C19:C28"/>
    <mergeCell ref="E19:E23"/>
    <mergeCell ref="B9:B18"/>
    <mergeCell ref="B19:B28"/>
    <mergeCell ref="A6:A8"/>
    <mergeCell ref="E24:E28"/>
    <mergeCell ref="A9:A28"/>
    <mergeCell ref="C9:C18"/>
    <mergeCell ref="E9:E13"/>
    <mergeCell ref="E14:E18"/>
    <mergeCell ref="B6:B8"/>
    <mergeCell ref="C6:C8"/>
    <mergeCell ref="D6:D8"/>
    <mergeCell ref="E6:E7"/>
    <mergeCell ref="F49:F53"/>
    <mergeCell ref="A34:A53"/>
    <mergeCell ref="C34:C43"/>
    <mergeCell ref="E34:E38"/>
    <mergeCell ref="F34:F38"/>
    <mergeCell ref="E39:E43"/>
    <mergeCell ref="F39:F43"/>
    <mergeCell ref="C44:C53"/>
    <mergeCell ref="E44:E48"/>
    <mergeCell ref="F44:F48"/>
    <mergeCell ref="E49:E53"/>
    <mergeCell ref="B34:B43"/>
    <mergeCell ref="B44:B53"/>
  </mergeCells>
  <phoneticPr fontId="6"/>
  <printOptions horizontalCentered="1"/>
  <pageMargins left="0.39370078740157483" right="0.39370078740157483" top="0.78740157480314965" bottom="0.78740157480314965" header="0.31496062992125984" footer="0.31496062992125984"/>
  <pageSetup paperSize="9" scale="52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75"/>
  <sheetViews>
    <sheetView view="pageBreakPreview" zoomScale="98" zoomScaleNormal="80" zoomScaleSheetLayoutView="98" workbookViewId="0">
      <selection activeCell="A56" sqref="A56"/>
    </sheetView>
  </sheetViews>
  <sheetFormatPr defaultColWidth="7.625" defaultRowHeight="13.5" customHeight="1"/>
  <cols>
    <col min="1" max="7" width="8.75" style="144" customWidth="1"/>
    <col min="8" max="8" width="6.875" style="144" customWidth="1"/>
    <col min="9" max="10" width="6.875" style="164" customWidth="1"/>
    <col min="11" max="13" width="6.875" style="144" customWidth="1"/>
    <col min="14" max="14" width="8.75" style="144" customWidth="1"/>
    <col min="15" max="15" width="9.125" style="144" bestFit="1" customWidth="1"/>
    <col min="16" max="16" width="7.5" style="165" customWidth="1"/>
    <col min="17" max="17" width="12.5" style="165" customWidth="1"/>
    <col min="18" max="21" width="6.875" style="144" customWidth="1"/>
    <col min="22" max="46" width="8.125" style="144" customWidth="1"/>
    <col min="47" max="48" width="6.875" style="144" customWidth="1"/>
    <col min="49" max="49" width="7.75" style="144" bestFit="1" customWidth="1"/>
    <col min="50" max="53" width="7.875" style="144" bestFit="1" customWidth="1"/>
    <col min="54" max="16384" width="7.625" style="144"/>
  </cols>
  <sheetData>
    <row r="1" spans="1:56" s="200" customFormat="1" ht="15.75">
      <c r="A1" s="143" t="s">
        <v>277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94"/>
      <c r="S1" s="339"/>
      <c r="T1" s="339"/>
      <c r="U1" s="339"/>
    </row>
    <row r="2" spans="1:56" s="200" customFormat="1" ht="15.75">
      <c r="A2" s="145" t="s">
        <v>234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94"/>
      <c r="S2" s="339"/>
      <c r="T2" s="339"/>
      <c r="U2" s="339"/>
    </row>
    <row r="3" spans="1:56" s="200" customFormat="1" ht="15.75">
      <c r="A3" s="146" t="s">
        <v>235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94"/>
      <c r="S3" s="339"/>
      <c r="T3" s="339"/>
      <c r="U3" s="339"/>
    </row>
    <row r="4" spans="1:56" s="200" customFormat="1" ht="15.75">
      <c r="A4" s="146"/>
      <c r="B4" s="144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94"/>
      <c r="S4" s="339"/>
      <c r="T4" s="339"/>
      <c r="U4" s="339"/>
    </row>
    <row r="5" spans="1:56" ht="18" customHeight="1">
      <c r="A5" s="147" t="s">
        <v>232</v>
      </c>
      <c r="C5" s="201"/>
      <c r="D5" s="201"/>
      <c r="E5" s="201"/>
      <c r="F5" s="201"/>
      <c r="G5" s="201"/>
      <c r="H5" s="201"/>
      <c r="R5" s="194"/>
      <c r="S5" s="194"/>
      <c r="T5" s="194"/>
      <c r="U5" s="194"/>
    </row>
    <row r="6" spans="1:56" s="200" customFormat="1" ht="15.75" customHeight="1">
      <c r="A6" s="390" t="s">
        <v>179</v>
      </c>
      <c r="B6" s="402" t="s">
        <v>180</v>
      </c>
      <c r="C6" s="390" t="s">
        <v>181</v>
      </c>
      <c r="D6" s="390" t="s">
        <v>182</v>
      </c>
      <c r="E6" s="390" t="s">
        <v>183</v>
      </c>
      <c r="F6" s="405" t="s">
        <v>184</v>
      </c>
      <c r="G6" s="431" t="s">
        <v>185</v>
      </c>
      <c r="H6" s="408" t="s">
        <v>186</v>
      </c>
      <c r="I6" s="409"/>
      <c r="J6" s="408" t="s">
        <v>187</v>
      </c>
      <c r="K6" s="412"/>
      <c r="L6" s="412"/>
      <c r="M6" s="409"/>
      <c r="N6" s="331" t="s">
        <v>188</v>
      </c>
      <c r="O6" s="394" t="s">
        <v>189</v>
      </c>
      <c r="P6" s="395"/>
      <c r="Q6" s="192" t="s">
        <v>190</v>
      </c>
      <c r="R6" s="340"/>
      <c r="S6" s="341"/>
      <c r="T6" s="342"/>
      <c r="U6" s="342"/>
      <c r="W6" s="390" t="s">
        <v>193</v>
      </c>
      <c r="X6" s="402" t="s">
        <v>194</v>
      </c>
      <c r="Y6" s="390" t="s">
        <v>195</v>
      </c>
      <c r="Z6" s="390" t="s">
        <v>196</v>
      </c>
      <c r="AA6" s="390" t="s">
        <v>197</v>
      </c>
      <c r="AB6" s="405" t="s">
        <v>184</v>
      </c>
      <c r="AC6" s="405" t="s">
        <v>198</v>
      </c>
      <c r="AD6" s="408" t="s">
        <v>199</v>
      </c>
      <c r="AE6" s="409"/>
      <c r="AF6" s="408" t="s">
        <v>200</v>
      </c>
      <c r="AG6" s="412"/>
      <c r="AH6" s="412"/>
      <c r="AI6" s="409"/>
      <c r="AJ6" s="148" t="s">
        <v>188</v>
      </c>
      <c r="AK6" s="394" t="s">
        <v>201</v>
      </c>
      <c r="AL6" s="395"/>
      <c r="AM6" s="162" t="s">
        <v>190</v>
      </c>
      <c r="AN6" s="150" t="s">
        <v>202</v>
      </c>
      <c r="AO6" s="151" t="s">
        <v>191</v>
      </c>
      <c r="AP6" s="149" t="s">
        <v>192</v>
      </c>
    </row>
    <row r="7" spans="1:56" s="200" customFormat="1" ht="15.75">
      <c r="A7" s="391"/>
      <c r="B7" s="403"/>
      <c r="C7" s="391"/>
      <c r="D7" s="391"/>
      <c r="E7" s="391"/>
      <c r="F7" s="406"/>
      <c r="G7" s="432"/>
      <c r="H7" s="410"/>
      <c r="I7" s="411"/>
      <c r="J7" s="152" t="s">
        <v>203</v>
      </c>
      <c r="K7" s="153" t="s">
        <v>204</v>
      </c>
      <c r="L7" s="153" t="s">
        <v>205</v>
      </c>
      <c r="M7" s="154" t="s">
        <v>206</v>
      </c>
      <c r="N7" s="154" t="s">
        <v>207</v>
      </c>
      <c r="O7" s="152" t="s">
        <v>208</v>
      </c>
      <c r="P7" s="154" t="s">
        <v>209</v>
      </c>
      <c r="Q7" s="155" t="s">
        <v>210</v>
      </c>
      <c r="R7" s="340"/>
      <c r="S7" s="341"/>
      <c r="T7" s="342"/>
      <c r="U7" s="342"/>
      <c r="W7" s="391"/>
      <c r="X7" s="403"/>
      <c r="Y7" s="391"/>
      <c r="Z7" s="391"/>
      <c r="AA7" s="391"/>
      <c r="AB7" s="406"/>
      <c r="AC7" s="406"/>
      <c r="AD7" s="410"/>
      <c r="AE7" s="411"/>
      <c r="AF7" s="152" t="s">
        <v>203</v>
      </c>
      <c r="AG7" s="153" t="s">
        <v>204</v>
      </c>
      <c r="AH7" s="153" t="s">
        <v>205</v>
      </c>
      <c r="AI7" s="154" t="s">
        <v>206</v>
      </c>
      <c r="AJ7" s="154" t="s">
        <v>207</v>
      </c>
      <c r="AK7" s="152" t="s">
        <v>208</v>
      </c>
      <c r="AL7" s="154" t="s">
        <v>209</v>
      </c>
      <c r="AM7" s="155" t="s">
        <v>210</v>
      </c>
      <c r="AN7" s="157" t="s">
        <v>211</v>
      </c>
      <c r="AO7" s="158" t="s">
        <v>214</v>
      </c>
      <c r="AP7" s="156" t="s">
        <v>215</v>
      </c>
    </row>
    <row r="8" spans="1:56" s="200" customFormat="1" ht="20.25">
      <c r="A8" s="401"/>
      <c r="B8" s="404"/>
      <c r="C8" s="401"/>
      <c r="D8" s="401"/>
      <c r="E8" s="155" t="s">
        <v>216</v>
      </c>
      <c r="F8" s="406"/>
      <c r="G8" s="433"/>
      <c r="H8" s="163" t="s">
        <v>217</v>
      </c>
      <c r="I8" s="163" t="s">
        <v>218</v>
      </c>
      <c r="J8" s="398" t="s">
        <v>243</v>
      </c>
      <c r="K8" s="399"/>
      <c r="L8" s="399"/>
      <c r="M8" s="399"/>
      <c r="N8" s="399"/>
      <c r="O8" s="399"/>
      <c r="P8" s="399"/>
      <c r="Q8" s="400"/>
      <c r="R8" s="430"/>
      <c r="S8" s="430"/>
      <c r="T8" s="342"/>
      <c r="U8" s="342"/>
      <c r="W8" s="401"/>
      <c r="X8" s="404"/>
      <c r="Y8" s="401"/>
      <c r="Z8" s="401"/>
      <c r="AA8" s="155" t="s">
        <v>216</v>
      </c>
      <c r="AB8" s="406"/>
      <c r="AC8" s="407"/>
      <c r="AD8" s="163" t="s">
        <v>217</v>
      </c>
      <c r="AE8" s="163" t="s">
        <v>218</v>
      </c>
      <c r="AF8" s="398" t="s">
        <v>223</v>
      </c>
      <c r="AG8" s="399"/>
      <c r="AH8" s="399"/>
      <c r="AI8" s="399"/>
      <c r="AJ8" s="399"/>
      <c r="AK8" s="399"/>
      <c r="AL8" s="399"/>
      <c r="AM8" s="400"/>
      <c r="AN8" s="398" t="s">
        <v>221</v>
      </c>
      <c r="AO8" s="399"/>
      <c r="AP8" s="159" t="s">
        <v>221</v>
      </c>
    </row>
    <row r="9" spans="1:56" s="166" customFormat="1" ht="15">
      <c r="A9" s="434" t="s">
        <v>230</v>
      </c>
      <c r="B9" s="378" t="s">
        <v>231</v>
      </c>
      <c r="C9" s="405">
        <v>1</v>
      </c>
      <c r="D9" s="167">
        <v>1</v>
      </c>
      <c r="E9" s="437" t="s">
        <v>222</v>
      </c>
      <c r="F9" s="437">
        <v>1</v>
      </c>
      <c r="G9" s="168" t="str">
        <f>IF(ABS(AM9)&lt;0.25,FIXED(ROUND(W9,1-INT(LOG(ABS(W9)))),1-INT(LOG(ABS(W9))),FALSE),FIXED(ROUND(W9,1-INT(LOG(ABS(W9)))),1-INT(LOG(ABS(W9))),FALSE)&amp;" ")</f>
        <v>11</v>
      </c>
      <c r="H9" s="168" t="str">
        <f t="shared" ref="H9:Q24" si="0">IF(ABS(AN9)&lt;0.25,FIXED(ROUND(X9,1-INT(LOG(ABS(X9)))),1-INT(LOG(ABS(X9))),FALSE),FIXED(ROUND(X9,1-INT(LOG(ABS(X9)))),1-INT(LOG(ABS(X9))),FALSE)&amp;" ")</f>
        <v>3.8</v>
      </c>
      <c r="I9" s="168" t="str">
        <f t="shared" si="0"/>
        <v>3.5</v>
      </c>
      <c r="J9" s="168" t="str">
        <f t="shared" si="0"/>
        <v>0.065</v>
      </c>
      <c r="K9" s="168" t="str">
        <f t="shared" si="0"/>
        <v>0.20</v>
      </c>
      <c r="L9" s="168" t="str">
        <f t="shared" si="0"/>
        <v>0.26</v>
      </c>
      <c r="M9" s="168" t="str">
        <f t="shared" si="0"/>
        <v>0.020</v>
      </c>
      <c r="N9" s="168" t="str">
        <f t="shared" si="0"/>
        <v>17</v>
      </c>
      <c r="O9" s="168" t="str">
        <f>IF(ABS(AU9)&lt;0.25,FIXED(ROUND(AE9,1-INT(LOG(ABS(AE9)))),1-INT(LOG(ABS(AE9))),FALSE),FIXED(ROUND(AE9,1-INT(LOG(ABS(AE9)))),1-INT(LOG(ABS(AE9))),FALSE)&amp;" ")</f>
        <v>16</v>
      </c>
      <c r="P9" s="168" t="str">
        <f t="shared" si="0"/>
        <v>1.2</v>
      </c>
      <c r="Q9" s="168" t="str">
        <f t="shared" si="0"/>
        <v>17</v>
      </c>
      <c r="R9" s="186"/>
      <c r="S9" s="186"/>
      <c r="T9" s="186"/>
      <c r="U9" s="186"/>
      <c r="V9" s="172"/>
      <c r="W9" s="168">
        <v>10.535451675000367</v>
      </c>
      <c r="X9" s="168">
        <v>3.8279999999999998</v>
      </c>
      <c r="Y9" s="168">
        <v>3.508</v>
      </c>
      <c r="Z9" s="168">
        <v>6.5030587587238245E-2</v>
      </c>
      <c r="AA9" s="168">
        <v>0.19541576147975367</v>
      </c>
      <c r="AB9" s="168">
        <v>0.25987139118220998</v>
      </c>
      <c r="AC9" s="168">
        <v>2.0040557977597892E-2</v>
      </c>
      <c r="AD9" s="168">
        <v>16.810231490734058</v>
      </c>
      <c r="AE9" s="168">
        <v>15.651819957180056</v>
      </c>
      <c r="AF9" s="168">
        <v>1.1584115335540039</v>
      </c>
      <c r="AG9" s="168">
        <v>17.350589788960857</v>
      </c>
      <c r="AH9" s="173"/>
      <c r="AI9" s="173"/>
      <c r="AJ9" s="173"/>
      <c r="AK9" s="173"/>
      <c r="AM9" s="174">
        <f t="shared" ref="AM9:AM28" si="1">(AVERAGE(W9,W34)-W9)/AVERAGE(W9,W34)</f>
        <v>3.6187637414230788E-3</v>
      </c>
      <c r="AN9" s="174">
        <f t="shared" ref="AN9:AN28" si="2">(AVERAGE(X9,X34)-X9)/AVERAGE(X9,X34)</f>
        <v>5.5851409273931871E-3</v>
      </c>
      <c r="AO9" s="174">
        <f t="shared" ref="AO9:AO28" si="3">(AVERAGE(Y9,Y34)-Y9)/AVERAGE(Y9,Y34)</f>
        <v>4.681515108525958E-3</v>
      </c>
      <c r="AP9" s="174">
        <f t="shared" ref="AP9:AP28" si="4">(AVERAGE(Z9,Z34)-Z9)/AVERAGE(Z9,Z34)</f>
        <v>-8.2082965462388809E-3</v>
      </c>
      <c r="AQ9" s="174">
        <f t="shared" ref="AQ9:AQ28" si="5">(AVERAGE(AA9,AA34)-AA9)/AVERAGE(AA9,AA34)</f>
        <v>4.1202799360620677E-2</v>
      </c>
      <c r="AR9" s="174">
        <f t="shared" ref="AR9:AR28" si="6">(AVERAGE(AB9,AB34)-AB9)/AVERAGE(AB9,AB34)</f>
        <v>7.2064454412576751E-3</v>
      </c>
      <c r="AS9" s="174">
        <f t="shared" ref="AS9:AS28" si="7">(AVERAGE(AC9,AC34)-AC9)/AVERAGE(AC9,AC34)</f>
        <v>2.8317801549012422E-2</v>
      </c>
      <c r="AT9" s="174">
        <f t="shared" ref="AT9:AT28" si="8">(AVERAGE(AD9,AD34)-AD9)/AVERAGE(AD9,AD34)</f>
        <v>-2.3072712647680762E-2</v>
      </c>
      <c r="AU9" s="174">
        <f t="shared" ref="AU9:AU28" si="9">(AVERAGE(AE9,AE34)-AE9)/AVERAGE(AE9,AE34)</f>
        <v>-2.27755218289745E-2</v>
      </c>
      <c r="AV9" s="174">
        <f t="shared" ref="AV9:AV28" si="10">(AVERAGE(AF9,AF34)-AF9)/AVERAGE(AF9,AF34)</f>
        <v>-2.7105190190248794E-2</v>
      </c>
      <c r="AW9" s="174">
        <f t="shared" ref="AW9:AW28" si="11">(AVERAGE(AG9,AG34)-AG9)/AVERAGE(AG9,AG34)</f>
        <v>-2.1715690786882815E-2</v>
      </c>
      <c r="AX9" s="174" t="e">
        <f t="shared" ref="AX9:AX28" si="12">(AVERAGE(AH9,AH34)-AH9)/AVERAGE(AH9,AH34)</f>
        <v>#DIV/0!</v>
      </c>
      <c r="AY9" s="174" t="e">
        <f t="shared" ref="AY9:AY28" si="13">(AVERAGE(AI9,AI34)-AI9)/AVERAGE(AI9,AI34)</f>
        <v>#DIV/0!</v>
      </c>
      <c r="AZ9" s="174" t="e">
        <f t="shared" ref="AZ9:AZ28" si="14">(AVERAGE(AJ9,AJ34)-AJ9)/AVERAGE(AJ9,AJ34)</f>
        <v>#DIV/0!</v>
      </c>
      <c r="BA9" s="174" t="e">
        <f t="shared" ref="BA9:BA28" si="15">(AVERAGE(AK9,AK34)-AK9)/AVERAGE(AK9,AK34)</f>
        <v>#DIV/0!</v>
      </c>
      <c r="BB9" s="172"/>
      <c r="BC9" s="172"/>
      <c r="BD9" s="172"/>
    </row>
    <row r="10" spans="1:56" s="166" customFormat="1" ht="15">
      <c r="A10" s="435"/>
      <c r="B10" s="378"/>
      <c r="C10" s="406"/>
      <c r="D10" s="167">
        <v>2</v>
      </c>
      <c r="E10" s="438"/>
      <c r="F10" s="438"/>
      <c r="G10" s="168" t="str">
        <f t="shared" ref="G10:Q28" si="16">IF(ABS(AM10)&lt;0.25,FIXED(ROUND(W10,1-INT(LOG(ABS(W10)))),1-INT(LOG(ABS(W10))),FALSE),FIXED(ROUND(W10,1-INT(LOG(ABS(W10)))),1-INT(LOG(ABS(W10))),FALSE)&amp;" ")</f>
        <v>10</v>
      </c>
      <c r="H10" s="168" t="str">
        <f t="shared" si="0"/>
        <v>4.1</v>
      </c>
      <c r="I10" s="168" t="str">
        <f t="shared" si="0"/>
        <v>3.7</v>
      </c>
      <c r="J10" s="168" t="str">
        <f t="shared" si="0"/>
        <v>0.065</v>
      </c>
      <c r="K10" s="168" t="str">
        <f t="shared" si="0"/>
        <v>0.14</v>
      </c>
      <c r="L10" s="168" t="str">
        <f t="shared" si="0"/>
        <v>0.20</v>
      </c>
      <c r="M10" s="168" t="str">
        <f t="shared" si="0"/>
        <v>0.017</v>
      </c>
      <c r="N10" s="168" t="str">
        <f t="shared" si="0"/>
        <v>14</v>
      </c>
      <c r="O10" s="168" t="str">
        <f t="shared" si="0"/>
        <v>12</v>
      </c>
      <c r="P10" s="168" t="str">
        <f t="shared" si="0"/>
        <v>1.6</v>
      </c>
      <c r="Q10" s="168" t="str">
        <f t="shared" si="0"/>
        <v>14</v>
      </c>
      <c r="R10" s="186"/>
      <c r="S10" s="186"/>
      <c r="T10" s="186"/>
      <c r="U10" s="186"/>
      <c r="V10" s="172"/>
      <c r="W10" s="168">
        <v>10.355763782366548</v>
      </c>
      <c r="X10" s="168">
        <v>4.0890000000000004</v>
      </c>
      <c r="Y10" s="168">
        <v>3.7170000000000001</v>
      </c>
      <c r="Z10" s="168">
        <v>6.5255279482088022E-2</v>
      </c>
      <c r="AA10" s="168">
        <v>0.13964772577398238</v>
      </c>
      <c r="AB10" s="168">
        <v>0.19636834437744638</v>
      </c>
      <c r="AC10" s="168">
        <v>1.6985191469112072E-2</v>
      </c>
      <c r="AD10" s="168">
        <v>13.692943170116042</v>
      </c>
      <c r="AE10" s="168">
        <v>12.094991710547376</v>
      </c>
      <c r="AF10" s="168">
        <v>1.5979514595686657</v>
      </c>
      <c r="AG10" s="168">
        <v>14.111199711218671</v>
      </c>
      <c r="AH10" s="173"/>
      <c r="AI10" s="173"/>
      <c r="AJ10" s="173"/>
      <c r="AK10" s="173"/>
      <c r="AM10" s="174">
        <f t="shared" si="1"/>
        <v>1.0976627367442754E-2</v>
      </c>
      <c r="AN10" s="174">
        <f t="shared" si="2"/>
        <v>6.3183475091129525E-3</v>
      </c>
      <c r="AO10" s="174">
        <f t="shared" si="3"/>
        <v>7.476635514018698E-3</v>
      </c>
      <c r="AP10" s="174">
        <f t="shared" si="4"/>
        <v>4.1330217440876581E-2</v>
      </c>
      <c r="AQ10" s="174">
        <f t="shared" si="5"/>
        <v>3.9650649447527164E-2</v>
      </c>
      <c r="AR10" s="174">
        <f t="shared" si="6"/>
        <v>5.9051992498805689E-2</v>
      </c>
      <c r="AS10" s="174">
        <f t="shared" si="7"/>
        <v>0.10369091486617547</v>
      </c>
      <c r="AT10" s="174">
        <f t="shared" si="8"/>
        <v>-4.9775246554105874E-2</v>
      </c>
      <c r="AU10" s="174">
        <f t="shared" si="9"/>
        <v>-3.8809413326649118E-2</v>
      </c>
      <c r="AV10" s="174">
        <f t="shared" si="10"/>
        <v>-0.14093625784834823</v>
      </c>
      <c r="AW10" s="174">
        <f t="shared" si="11"/>
        <v>-4.6451156968459716E-2</v>
      </c>
      <c r="AX10" s="174" t="e">
        <f t="shared" si="12"/>
        <v>#DIV/0!</v>
      </c>
      <c r="AY10" s="174" t="e">
        <f t="shared" si="13"/>
        <v>#DIV/0!</v>
      </c>
      <c r="AZ10" s="174" t="e">
        <f t="shared" si="14"/>
        <v>#DIV/0!</v>
      </c>
      <c r="BA10" s="174" t="e">
        <f t="shared" si="15"/>
        <v>#DIV/0!</v>
      </c>
      <c r="BB10" s="172"/>
      <c r="BC10" s="172"/>
      <c r="BD10" s="172"/>
    </row>
    <row r="11" spans="1:56" s="166" customFormat="1" ht="15">
      <c r="A11" s="435"/>
      <c r="B11" s="378"/>
      <c r="C11" s="406"/>
      <c r="D11" s="167">
        <v>3</v>
      </c>
      <c r="E11" s="438"/>
      <c r="F11" s="438"/>
      <c r="G11" s="168" t="str">
        <f t="shared" si="16"/>
        <v>11</v>
      </c>
      <c r="H11" s="168" t="str">
        <f t="shared" si="0"/>
        <v>3.9</v>
      </c>
      <c r="I11" s="168" t="str">
        <f t="shared" si="0"/>
        <v>3.6</v>
      </c>
      <c r="J11" s="168" t="str">
        <f t="shared" si="0"/>
        <v>0.18</v>
      </c>
      <c r="K11" s="168" t="str">
        <f t="shared" si="0"/>
        <v>0.17</v>
      </c>
      <c r="L11" s="168" t="str">
        <f t="shared" si="0"/>
        <v>0.21</v>
      </c>
      <c r="M11" s="168" t="str">
        <f t="shared" si="0"/>
        <v>0.012</v>
      </c>
      <c r="N11" s="168" t="str">
        <f t="shared" si="0"/>
        <v>15</v>
      </c>
      <c r="O11" s="168" t="str">
        <f t="shared" si="0"/>
        <v>14</v>
      </c>
      <c r="P11" s="168" t="str">
        <f t="shared" si="0"/>
        <v>1.1</v>
      </c>
      <c r="Q11" s="168" t="str">
        <f t="shared" si="0"/>
        <v>16</v>
      </c>
      <c r="R11" s="186"/>
      <c r="S11" s="186"/>
      <c r="T11" s="186"/>
      <c r="U11" s="186"/>
      <c r="V11" s="172"/>
      <c r="W11" s="168">
        <v>10.992314838420858</v>
      </c>
      <c r="X11" s="168">
        <v>3.8519999999999999</v>
      </c>
      <c r="Y11" s="168">
        <v>3.5819999999999999</v>
      </c>
      <c r="Z11" s="168">
        <v>0.17612552953402119</v>
      </c>
      <c r="AA11" s="168">
        <v>0.17183254667577749</v>
      </c>
      <c r="AB11" s="168">
        <v>0.20814607379864991</v>
      </c>
      <c r="AC11" s="168">
        <v>1.2305669688607534E-2</v>
      </c>
      <c r="AD11" s="168">
        <v>15.254783751392566</v>
      </c>
      <c r="AE11" s="168">
        <v>14.118222447447138</v>
      </c>
      <c r="AF11" s="168">
        <v>1.1365613039454279</v>
      </c>
      <c r="AG11" s="168">
        <v>15.823193571089622</v>
      </c>
      <c r="AH11" s="173"/>
      <c r="AI11" s="173"/>
      <c r="AJ11" s="173"/>
      <c r="AK11" s="173"/>
      <c r="AM11" s="174">
        <f t="shared" si="1"/>
        <v>1.2029249338814531E-2</v>
      </c>
      <c r="AN11" s="174">
        <f t="shared" si="2"/>
        <v>5.1652892561983516E-3</v>
      </c>
      <c r="AO11" s="174">
        <f t="shared" si="3"/>
        <v>4.7235343150876206E-3</v>
      </c>
      <c r="AP11" s="174">
        <f t="shared" si="4"/>
        <v>7.7450000934140811E-2</v>
      </c>
      <c r="AQ11" s="174">
        <f t="shared" si="5"/>
        <v>0.1167400422508125</v>
      </c>
      <c r="AR11" s="174">
        <f t="shared" si="6"/>
        <v>0.12130443919783077</v>
      </c>
      <c r="AS11" s="174">
        <f t="shared" si="7"/>
        <v>0.14259424554940123</v>
      </c>
      <c r="AT11" s="174">
        <f t="shared" si="8"/>
        <v>-4.0325362095077505E-2</v>
      </c>
      <c r="AU11" s="174">
        <f t="shared" si="9"/>
        <v>-5.1779045927451896E-2</v>
      </c>
      <c r="AV11" s="174">
        <f t="shared" si="10"/>
        <v>8.3633362787504398E-2</v>
      </c>
      <c r="AW11" s="174">
        <f t="shared" si="11"/>
        <v>-3.4184705333237482E-2</v>
      </c>
      <c r="AX11" s="174" t="e">
        <f t="shared" si="12"/>
        <v>#DIV/0!</v>
      </c>
      <c r="AY11" s="174" t="e">
        <f t="shared" si="13"/>
        <v>#DIV/0!</v>
      </c>
      <c r="AZ11" s="174" t="e">
        <f t="shared" si="14"/>
        <v>#DIV/0!</v>
      </c>
      <c r="BA11" s="174" t="e">
        <f t="shared" si="15"/>
        <v>#DIV/0!</v>
      </c>
      <c r="BB11" s="172"/>
      <c r="BC11" s="172"/>
      <c r="BD11" s="172"/>
    </row>
    <row r="12" spans="1:56" s="166" customFormat="1" ht="15">
      <c r="A12" s="435"/>
      <c r="B12" s="378"/>
      <c r="C12" s="406"/>
      <c r="D12" s="167">
        <v>4</v>
      </c>
      <c r="E12" s="438"/>
      <c r="F12" s="438"/>
      <c r="G12" s="168" t="str">
        <f t="shared" si="16"/>
        <v>9.6</v>
      </c>
      <c r="H12" s="168" t="str">
        <f t="shared" si="0"/>
        <v>4.4</v>
      </c>
      <c r="I12" s="168" t="str">
        <f t="shared" si="0"/>
        <v>3.9</v>
      </c>
      <c r="J12" s="168" t="str">
        <f t="shared" si="0"/>
        <v>0.26</v>
      </c>
      <c r="K12" s="168" t="str">
        <f t="shared" si="0"/>
        <v>0.12</v>
      </c>
      <c r="L12" s="168" t="str">
        <f t="shared" si="0"/>
        <v>0.15</v>
      </c>
      <c r="M12" s="168" t="str">
        <f t="shared" si="0"/>
        <v>0.0072</v>
      </c>
      <c r="N12" s="168" t="str">
        <f t="shared" si="0"/>
        <v>9.1</v>
      </c>
      <c r="O12" s="168" t="str">
        <f t="shared" si="0"/>
        <v>7.7</v>
      </c>
      <c r="P12" s="168" t="str">
        <f t="shared" si="0"/>
        <v>1.4</v>
      </c>
      <c r="Q12" s="168" t="str">
        <f t="shared" si="0"/>
        <v>9.7</v>
      </c>
      <c r="R12" s="186"/>
      <c r="S12" s="186"/>
      <c r="T12" s="186"/>
      <c r="U12" s="186"/>
      <c r="V12" s="172"/>
      <c r="W12" s="168">
        <v>9.5911774049337861</v>
      </c>
      <c r="X12" s="168">
        <v>4.4169999999999998</v>
      </c>
      <c r="Y12" s="168">
        <v>3.944</v>
      </c>
      <c r="Z12" s="168">
        <v>0.2594314099845339</v>
      </c>
      <c r="AA12" s="168">
        <v>0.11834043189734413</v>
      </c>
      <c r="AB12" s="168">
        <v>0.15464688525107984</v>
      </c>
      <c r="AC12" s="168">
        <v>7.2187232073249868E-3</v>
      </c>
      <c r="AD12" s="168">
        <v>9.1179859600904898</v>
      </c>
      <c r="AE12" s="168">
        <v>7.715218889307339</v>
      </c>
      <c r="AF12" s="168">
        <v>1.4027670707831525</v>
      </c>
      <c r="AG12" s="168">
        <v>9.657623410430773</v>
      </c>
      <c r="AH12" s="173"/>
      <c r="AI12" s="173"/>
      <c r="AJ12" s="173"/>
      <c r="AK12" s="173"/>
      <c r="AM12" s="174">
        <f t="shared" si="1"/>
        <v>1.9668565419327382E-3</v>
      </c>
      <c r="AN12" s="174">
        <f t="shared" si="2"/>
        <v>5.1801801801801099E-3</v>
      </c>
      <c r="AO12" s="174">
        <f t="shared" si="3"/>
        <v>5.4217627033161199E-3</v>
      </c>
      <c r="AP12" s="174">
        <f t="shared" si="4"/>
        <v>3.0921080138473899E-2</v>
      </c>
      <c r="AQ12" s="174">
        <f t="shared" si="5"/>
        <v>8.9534243584036208E-2</v>
      </c>
      <c r="AR12" s="174">
        <f t="shared" si="6"/>
        <v>9.1342149838312112E-2</v>
      </c>
      <c r="AS12" s="174">
        <f t="shared" si="7"/>
        <v>0.18455419399003858</v>
      </c>
      <c r="AT12" s="174">
        <f t="shared" si="8"/>
        <v>-3.9827830300357123E-2</v>
      </c>
      <c r="AU12" s="174">
        <f t="shared" si="9"/>
        <v>-2.0117481037830367E-2</v>
      </c>
      <c r="AV12" s="174">
        <f t="shared" si="10"/>
        <v>-0.16346853199741945</v>
      </c>
      <c r="AW12" s="174">
        <f t="shared" si="11"/>
        <v>-3.3400673263294364E-2</v>
      </c>
      <c r="AX12" s="174" t="e">
        <f t="shared" si="12"/>
        <v>#DIV/0!</v>
      </c>
      <c r="AY12" s="174" t="e">
        <f t="shared" si="13"/>
        <v>#DIV/0!</v>
      </c>
      <c r="AZ12" s="174" t="e">
        <f t="shared" si="14"/>
        <v>#DIV/0!</v>
      </c>
      <c r="BA12" s="174" t="e">
        <f t="shared" si="15"/>
        <v>#DIV/0!</v>
      </c>
      <c r="BB12" s="172"/>
      <c r="BC12" s="172"/>
      <c r="BD12" s="172"/>
    </row>
    <row r="13" spans="1:56" s="166" customFormat="1" ht="15">
      <c r="A13" s="435"/>
      <c r="B13" s="378"/>
      <c r="C13" s="406"/>
      <c r="D13" s="167">
        <v>5</v>
      </c>
      <c r="E13" s="439"/>
      <c r="F13" s="439"/>
      <c r="G13" s="168" t="str">
        <f t="shared" si="16"/>
        <v>11</v>
      </c>
      <c r="H13" s="168" t="str">
        <f t="shared" si="0"/>
        <v>3.9</v>
      </c>
      <c r="I13" s="168" t="str">
        <f t="shared" si="0"/>
        <v>3.6</v>
      </c>
      <c r="J13" s="168" t="str">
        <f t="shared" si="0"/>
        <v>0.21</v>
      </c>
      <c r="K13" s="168" t="str">
        <f t="shared" si="0"/>
        <v>0.19</v>
      </c>
      <c r="L13" s="168" t="str">
        <f t="shared" si="0"/>
        <v>0.26</v>
      </c>
      <c r="M13" s="168" t="str">
        <f t="shared" si="0"/>
        <v>0.017</v>
      </c>
      <c r="N13" s="168" t="str">
        <f t="shared" si="0"/>
        <v>15</v>
      </c>
      <c r="O13" s="168" t="str">
        <f t="shared" si="0"/>
        <v>14</v>
      </c>
      <c r="P13" s="168" t="str">
        <f t="shared" si="0"/>
        <v>1.2</v>
      </c>
      <c r="Q13" s="168" t="str">
        <f t="shared" si="0"/>
        <v>16</v>
      </c>
      <c r="R13" s="186"/>
      <c r="S13" s="186"/>
      <c r="T13" s="186"/>
      <c r="U13" s="186"/>
      <c r="V13" s="172"/>
      <c r="W13" s="168">
        <v>10.96018711846196</v>
      </c>
      <c r="X13" s="168">
        <v>3.91</v>
      </c>
      <c r="Y13" s="168">
        <v>3.5830000000000002</v>
      </c>
      <c r="Z13" s="168">
        <v>0.20965606213775259</v>
      </c>
      <c r="AA13" s="168">
        <v>0.19402050825775508</v>
      </c>
      <c r="AB13" s="168">
        <v>0.2563293836694393</v>
      </c>
      <c r="AC13" s="168">
        <v>1.7319437902403402E-2</v>
      </c>
      <c r="AD13" s="168">
        <v>14.824280999026517</v>
      </c>
      <c r="AE13" s="168">
        <v>13.581526903299743</v>
      </c>
      <c r="AF13" s="168">
        <v>1.2427540957267724</v>
      </c>
      <c r="AG13" s="168">
        <v>15.501606390993867</v>
      </c>
      <c r="AH13" s="173"/>
      <c r="AI13" s="173"/>
      <c r="AJ13" s="173"/>
      <c r="AK13" s="173"/>
      <c r="AM13" s="174">
        <f t="shared" si="1"/>
        <v>1.3345897336099876E-2</v>
      </c>
      <c r="AN13" s="174">
        <f t="shared" si="2"/>
        <v>4.3290043290043047E-3</v>
      </c>
      <c r="AO13" s="174">
        <f t="shared" si="3"/>
        <v>4.0305767894370974E-3</v>
      </c>
      <c r="AP13" s="174">
        <f t="shared" si="4"/>
        <v>6.1962843444771888E-3</v>
      </c>
      <c r="AQ13" s="174">
        <f t="shared" si="5"/>
        <v>4.4995870239223301E-2</v>
      </c>
      <c r="AR13" s="174">
        <f t="shared" si="6"/>
        <v>7.239238224722741E-2</v>
      </c>
      <c r="AS13" s="174">
        <f t="shared" si="7"/>
        <v>0.10717221496334381</v>
      </c>
      <c r="AT13" s="174">
        <f t="shared" si="8"/>
        <v>-2.6042842346718571E-2</v>
      </c>
      <c r="AU13" s="174">
        <f t="shared" si="9"/>
        <v>-2.5512250547561066E-2</v>
      </c>
      <c r="AV13" s="174">
        <f t="shared" si="10"/>
        <v>-3.1877443785779301E-2</v>
      </c>
      <c r="AW13" s="174">
        <f t="shared" si="11"/>
        <v>-2.2677014848110567E-2</v>
      </c>
      <c r="AX13" s="174" t="e">
        <f t="shared" si="12"/>
        <v>#DIV/0!</v>
      </c>
      <c r="AY13" s="174" t="e">
        <f t="shared" si="13"/>
        <v>#DIV/0!</v>
      </c>
      <c r="AZ13" s="174" t="e">
        <f t="shared" si="14"/>
        <v>#DIV/0!</v>
      </c>
      <c r="BA13" s="174" t="e">
        <f t="shared" si="15"/>
        <v>#DIV/0!</v>
      </c>
      <c r="BB13" s="172"/>
      <c r="BC13" s="172"/>
      <c r="BD13" s="172"/>
    </row>
    <row r="14" spans="1:56" s="166" customFormat="1" ht="15">
      <c r="A14" s="435"/>
      <c r="B14" s="378"/>
      <c r="C14" s="406"/>
      <c r="D14" s="167">
        <v>1</v>
      </c>
      <c r="E14" s="440" t="s">
        <v>225</v>
      </c>
      <c r="F14" s="437">
        <v>1</v>
      </c>
      <c r="G14" s="168" t="str">
        <f t="shared" si="16"/>
        <v>10</v>
      </c>
      <c r="H14" s="168" t="str">
        <f t="shared" si="0"/>
        <v>4.4</v>
      </c>
      <c r="I14" s="168" t="str">
        <f t="shared" si="0"/>
        <v>4.0</v>
      </c>
      <c r="J14" s="168" t="str">
        <f t="shared" si="0"/>
        <v>0.018</v>
      </c>
      <c r="K14" s="168" t="str">
        <f t="shared" si="0"/>
        <v>0.096</v>
      </c>
      <c r="L14" s="168" t="str">
        <f t="shared" si="0"/>
        <v>0.14</v>
      </c>
      <c r="M14" s="168" t="str">
        <f t="shared" si="0"/>
        <v>0.0089</v>
      </c>
      <c r="N14" s="168" t="str">
        <f t="shared" si="0"/>
        <v>8.1</v>
      </c>
      <c r="O14" s="168" t="str">
        <f t="shared" si="0"/>
        <v>7.3</v>
      </c>
      <c r="P14" s="168" t="str">
        <f t="shared" si="0"/>
        <v>0.81</v>
      </c>
      <c r="Q14" s="168" t="str">
        <f t="shared" si="0"/>
        <v>8.3</v>
      </c>
      <c r="R14" s="186"/>
      <c r="S14" s="186"/>
      <c r="T14" s="186"/>
      <c r="U14" s="186"/>
      <c r="V14" s="172"/>
      <c r="W14" s="168">
        <v>10.159757951099541</v>
      </c>
      <c r="X14" s="168">
        <v>4.4160000000000004</v>
      </c>
      <c r="Y14" s="168">
        <v>4.0019999999999998</v>
      </c>
      <c r="Z14" s="168">
        <v>1.7865230206640395E-2</v>
      </c>
      <c r="AA14" s="168">
        <v>9.5517123458011E-2</v>
      </c>
      <c r="AB14" s="168">
        <v>0.14051708255271328</v>
      </c>
      <c r="AC14" s="168">
        <v>8.9325195034261149E-3</v>
      </c>
      <c r="AD14" s="168">
        <v>8.0813198432926612</v>
      </c>
      <c r="AE14" s="168">
        <v>7.2705440247725699</v>
      </c>
      <c r="AF14" s="168">
        <v>0.81077581852009251</v>
      </c>
      <c r="AG14" s="168">
        <v>8.3441517990134528</v>
      </c>
      <c r="AH14" s="173"/>
      <c r="AI14" s="173"/>
      <c r="AJ14" s="173"/>
      <c r="AK14" s="173"/>
      <c r="AM14" s="174">
        <f t="shared" si="1"/>
        <v>1.9256653515670062E-3</v>
      </c>
      <c r="AN14" s="174">
        <f t="shared" si="2"/>
        <v>5.5173966895619283E-3</v>
      </c>
      <c r="AO14" s="174">
        <f t="shared" si="3"/>
        <v>5.3436063129117728E-3</v>
      </c>
      <c r="AP14" s="174">
        <f t="shared" si="4"/>
        <v>-4.0842428448765407E-2</v>
      </c>
      <c r="AQ14" s="174">
        <f t="shared" si="5"/>
        <v>3.5908788095278657E-2</v>
      </c>
      <c r="AR14" s="174">
        <f t="shared" si="6"/>
        <v>-6.7719905295759797E-3</v>
      </c>
      <c r="AS14" s="174">
        <f t="shared" si="7"/>
        <v>-9.7786237213763086E-6</v>
      </c>
      <c r="AT14" s="174">
        <f t="shared" si="8"/>
        <v>-1.0290428443880723E-2</v>
      </c>
      <c r="AU14" s="174">
        <f t="shared" si="9"/>
        <v>-1.2092054766171393E-2</v>
      </c>
      <c r="AV14" s="174">
        <f t="shared" si="10"/>
        <v>5.5833103165273653E-3</v>
      </c>
      <c r="AW14" s="174">
        <f t="shared" si="11"/>
        <v>-9.7294624481140037E-3</v>
      </c>
      <c r="AX14" s="174" t="e">
        <f t="shared" si="12"/>
        <v>#DIV/0!</v>
      </c>
      <c r="AY14" s="174" t="e">
        <f t="shared" si="13"/>
        <v>#DIV/0!</v>
      </c>
      <c r="AZ14" s="174" t="e">
        <f t="shared" si="14"/>
        <v>#DIV/0!</v>
      </c>
      <c r="BA14" s="174" t="e">
        <f t="shared" si="15"/>
        <v>#DIV/0!</v>
      </c>
      <c r="BB14" s="172"/>
      <c r="BC14" s="172"/>
      <c r="BD14" s="172"/>
    </row>
    <row r="15" spans="1:56" s="166" customFormat="1" ht="15">
      <c r="A15" s="435"/>
      <c r="B15" s="378"/>
      <c r="C15" s="406"/>
      <c r="D15" s="167">
        <v>2</v>
      </c>
      <c r="E15" s="441"/>
      <c r="F15" s="438"/>
      <c r="G15" s="168" t="str">
        <f t="shared" si="16"/>
        <v>10</v>
      </c>
      <c r="H15" s="168" t="str">
        <f t="shared" si="0"/>
        <v>4.6</v>
      </c>
      <c r="I15" s="168" t="str">
        <f t="shared" si="0"/>
        <v>4.1</v>
      </c>
      <c r="J15" s="168" t="str">
        <f t="shared" si="0"/>
        <v>0.040</v>
      </c>
      <c r="K15" s="168" t="str">
        <f t="shared" si="0"/>
        <v>0.078</v>
      </c>
      <c r="L15" s="168" t="str">
        <f t="shared" si="0"/>
        <v>0.11</v>
      </c>
      <c r="M15" s="168" t="str">
        <f t="shared" si="0"/>
        <v>0.014</v>
      </c>
      <c r="N15" s="168" t="str">
        <f t="shared" si="0"/>
        <v>6.8</v>
      </c>
      <c r="O15" s="168" t="str">
        <f t="shared" si="0"/>
        <v>6.2</v>
      </c>
      <c r="P15" s="168" t="str">
        <f t="shared" si="0"/>
        <v>0.62</v>
      </c>
      <c r="Q15" s="168" t="str">
        <f t="shared" si="0"/>
        <v>7.0</v>
      </c>
      <c r="R15" s="186"/>
      <c r="S15" s="186"/>
      <c r="T15" s="186"/>
      <c r="U15" s="186"/>
      <c r="V15" s="172"/>
      <c r="W15" s="168">
        <v>10.164287570905872</v>
      </c>
      <c r="X15" s="168">
        <v>4.5730000000000004</v>
      </c>
      <c r="Y15" s="168">
        <v>4.0599999999999996</v>
      </c>
      <c r="Z15" s="168">
        <v>3.9799872355956015E-2</v>
      </c>
      <c r="AA15" s="168">
        <v>7.8021703254950225E-2</v>
      </c>
      <c r="AB15" s="168">
        <v>0.11455958906989853</v>
      </c>
      <c r="AC15" s="168">
        <v>1.4321357384217765E-2</v>
      </c>
      <c r="AD15" s="168">
        <v>6.7861201143678027</v>
      </c>
      <c r="AE15" s="168">
        <v>6.1692001039707289</v>
      </c>
      <c r="AF15" s="168">
        <v>0.61692001039707356</v>
      </c>
      <c r="AG15" s="168">
        <v>7.032822636432825</v>
      </c>
      <c r="AH15" s="173"/>
      <c r="AI15" s="173"/>
      <c r="AJ15" s="173"/>
      <c r="AK15" s="173"/>
      <c r="AM15" s="174">
        <f t="shared" si="1"/>
        <v>1.6573683316547537E-2</v>
      </c>
      <c r="AN15" s="174">
        <f t="shared" si="2"/>
        <v>3.3780102429986714E-3</v>
      </c>
      <c r="AO15" s="174">
        <f t="shared" si="3"/>
        <v>5.7548671482797352E-3</v>
      </c>
      <c r="AP15" s="174">
        <f t="shared" si="4"/>
        <v>6.2506401574372372E-2</v>
      </c>
      <c r="AQ15" s="174">
        <f t="shared" si="5"/>
        <v>0.11396172006245772</v>
      </c>
      <c r="AR15" s="174">
        <f t="shared" si="6"/>
        <v>0.11862557985536923</v>
      </c>
      <c r="AS15" s="174">
        <f t="shared" si="7"/>
        <v>0.10296380934612753</v>
      </c>
      <c r="AT15" s="174">
        <f t="shared" si="8"/>
        <v>-4.3260254566016322E-3</v>
      </c>
      <c r="AU15" s="174">
        <f t="shared" si="9"/>
        <v>-5.6417828164753107E-3</v>
      </c>
      <c r="AV15" s="174">
        <f t="shared" si="10"/>
        <v>8.6446281994508982E-3</v>
      </c>
      <c r="AW15" s="174">
        <f t="shared" si="11"/>
        <v>7.4052602585639347E-5</v>
      </c>
      <c r="AX15" s="174" t="e">
        <f t="shared" si="12"/>
        <v>#DIV/0!</v>
      </c>
      <c r="AY15" s="174" t="e">
        <f t="shared" si="13"/>
        <v>#DIV/0!</v>
      </c>
      <c r="AZ15" s="174" t="e">
        <f t="shared" si="14"/>
        <v>#DIV/0!</v>
      </c>
      <c r="BA15" s="174" t="e">
        <f t="shared" si="15"/>
        <v>#DIV/0!</v>
      </c>
      <c r="BB15" s="172"/>
      <c r="BC15" s="172"/>
      <c r="BD15" s="172"/>
    </row>
    <row r="16" spans="1:56" s="166" customFormat="1" ht="15">
      <c r="A16" s="435"/>
      <c r="B16" s="378"/>
      <c r="C16" s="406"/>
      <c r="D16" s="167">
        <v>3</v>
      </c>
      <c r="E16" s="441"/>
      <c r="F16" s="438"/>
      <c r="G16" s="168" t="str">
        <f t="shared" si="16"/>
        <v>10</v>
      </c>
      <c r="H16" s="168" t="str">
        <f t="shared" si="0"/>
        <v>4.2</v>
      </c>
      <c r="I16" s="168" t="str">
        <f t="shared" si="0"/>
        <v>3.9</v>
      </c>
      <c r="J16" s="168" t="str">
        <f t="shared" si="0"/>
        <v>0.050</v>
      </c>
      <c r="K16" s="168" t="str">
        <f t="shared" si="0"/>
        <v>0.12</v>
      </c>
      <c r="L16" s="168" t="str">
        <f t="shared" si="0"/>
        <v>0.17</v>
      </c>
      <c r="M16" s="168" t="str">
        <f t="shared" si="0"/>
        <v>0.0098</v>
      </c>
      <c r="N16" s="168" t="str">
        <f t="shared" si="0"/>
        <v>9.1</v>
      </c>
      <c r="O16" s="168" t="str">
        <f t="shared" si="0"/>
        <v>8.0</v>
      </c>
      <c r="P16" s="168" t="str">
        <f t="shared" si="0"/>
        <v>1.1</v>
      </c>
      <c r="Q16" s="168" t="str">
        <f t="shared" si="0"/>
        <v>9.4</v>
      </c>
      <c r="R16" s="186"/>
      <c r="S16" s="186"/>
      <c r="T16" s="186"/>
      <c r="U16" s="186"/>
      <c r="V16" s="172"/>
      <c r="W16" s="168">
        <v>10.284249704798583</v>
      </c>
      <c r="X16" s="168">
        <v>4.2009999999999996</v>
      </c>
      <c r="Y16" s="168">
        <v>3.91</v>
      </c>
      <c r="Z16" s="168">
        <v>4.9996627174056639E-2</v>
      </c>
      <c r="AA16" s="168">
        <v>0.12421728042882046</v>
      </c>
      <c r="AB16" s="168">
        <v>0.16761231556797071</v>
      </c>
      <c r="AC16" s="168">
        <v>9.8296831258624824E-3</v>
      </c>
      <c r="AD16" s="168">
        <v>9.0785994356990187</v>
      </c>
      <c r="AE16" s="168">
        <v>7.9845796786274175</v>
      </c>
      <c r="AF16" s="168">
        <v>1.0940197570715999</v>
      </c>
      <c r="AG16" s="168">
        <v>9.4302553419957285</v>
      </c>
      <c r="AH16" s="173"/>
      <c r="AI16" s="173"/>
      <c r="AJ16" s="173"/>
      <c r="AK16" s="173"/>
      <c r="AM16" s="174">
        <f t="shared" si="1"/>
        <v>2.4899198837892017E-2</v>
      </c>
      <c r="AN16" s="174">
        <f t="shared" si="2"/>
        <v>7.7940481813888437E-3</v>
      </c>
      <c r="AO16" s="174">
        <f t="shared" si="3"/>
        <v>5.7215511760966217E-3</v>
      </c>
      <c r="AP16" s="174">
        <f t="shared" si="4"/>
        <v>9.6210062096207069E-2</v>
      </c>
      <c r="AQ16" s="174">
        <f t="shared" si="5"/>
        <v>0.13915481950276404</v>
      </c>
      <c r="AR16" s="174">
        <f t="shared" si="6"/>
        <v>0.12901437881420377</v>
      </c>
      <c r="AS16" s="174">
        <f t="shared" si="7"/>
        <v>0.16914451116109067</v>
      </c>
      <c r="AT16" s="174">
        <f t="shared" si="8"/>
        <v>-1.1417939090104237E-2</v>
      </c>
      <c r="AU16" s="174">
        <f t="shared" si="9"/>
        <v>-3.9454721987506854E-4</v>
      </c>
      <c r="AV16" s="174">
        <f t="shared" si="10"/>
        <v>-9.9870935684487169E-2</v>
      </c>
      <c r="AW16" s="174">
        <f t="shared" si="11"/>
        <v>-5.3580218464613057E-3</v>
      </c>
      <c r="AX16" s="174" t="e">
        <f t="shared" si="12"/>
        <v>#DIV/0!</v>
      </c>
      <c r="AY16" s="174" t="e">
        <f t="shared" si="13"/>
        <v>#DIV/0!</v>
      </c>
      <c r="AZ16" s="174" t="e">
        <f t="shared" si="14"/>
        <v>#DIV/0!</v>
      </c>
      <c r="BA16" s="174" t="e">
        <f t="shared" si="15"/>
        <v>#DIV/0!</v>
      </c>
      <c r="BB16" s="172"/>
      <c r="BC16" s="172"/>
      <c r="BD16" s="172"/>
    </row>
    <row r="17" spans="1:56" s="166" customFormat="1" ht="15">
      <c r="A17" s="435"/>
      <c r="B17" s="378"/>
      <c r="C17" s="406"/>
      <c r="D17" s="167">
        <v>4</v>
      </c>
      <c r="E17" s="441"/>
      <c r="F17" s="438"/>
      <c r="G17" s="168" t="str">
        <f t="shared" si="16"/>
        <v>10.0</v>
      </c>
      <c r="H17" s="168" t="str">
        <f t="shared" si="0"/>
        <v>4.7</v>
      </c>
      <c r="I17" s="168" t="str">
        <f t="shared" si="0"/>
        <v>4.2</v>
      </c>
      <c r="J17" s="168" t="str">
        <f t="shared" si="0"/>
        <v>0.11</v>
      </c>
      <c r="K17" s="168" t="str">
        <f t="shared" si="0"/>
        <v>0.080</v>
      </c>
      <c r="L17" s="168" t="str">
        <f t="shared" si="0"/>
        <v>0.13</v>
      </c>
      <c r="M17" s="168" t="str">
        <f t="shared" si="0"/>
        <v>0.0063</v>
      </c>
      <c r="N17" s="168" t="str">
        <f t="shared" si="0"/>
        <v>5.2</v>
      </c>
      <c r="O17" s="168" t="str">
        <f t="shared" si="0"/>
        <v>4.6</v>
      </c>
      <c r="P17" s="168" t="str">
        <f t="shared" si="0"/>
        <v>0.61</v>
      </c>
      <c r="Q17" s="168" t="str">
        <f t="shared" si="0"/>
        <v>5.5</v>
      </c>
      <c r="R17" s="186"/>
      <c r="S17" s="186"/>
      <c r="T17" s="186"/>
      <c r="U17" s="186"/>
      <c r="V17" s="172"/>
      <c r="W17" s="168">
        <v>9.9621161475131714</v>
      </c>
      <c r="X17" s="168">
        <v>4.681</v>
      </c>
      <c r="Y17" s="168">
        <v>4.1559999999999997</v>
      </c>
      <c r="Z17" s="168">
        <v>0.109660323912577</v>
      </c>
      <c r="AA17" s="168">
        <v>7.9869602880806884E-2</v>
      </c>
      <c r="AB17" s="168">
        <v>0.12663923504149663</v>
      </c>
      <c r="AC17" s="168">
        <v>6.2869644666947748E-3</v>
      </c>
      <c r="AD17" s="168">
        <v>5.2253997593298269</v>
      </c>
      <c r="AE17" s="168">
        <v>4.6184088781955541</v>
      </c>
      <c r="AF17" s="168">
        <v>0.60699088113427302</v>
      </c>
      <c r="AG17" s="168">
        <v>5.5478558856314022</v>
      </c>
      <c r="AH17" s="173"/>
      <c r="AI17" s="173"/>
      <c r="AJ17" s="173"/>
      <c r="AK17" s="173"/>
      <c r="AM17" s="174">
        <f t="shared" si="1"/>
        <v>1.0366208253150941E-3</v>
      </c>
      <c r="AN17" s="174">
        <f t="shared" si="2"/>
        <v>5.2066730421848114E-3</v>
      </c>
      <c r="AO17" s="174">
        <f t="shared" si="3"/>
        <v>3.2377982971578427E-3</v>
      </c>
      <c r="AP17" s="174">
        <f t="shared" si="4"/>
        <v>4.2728561499457286E-2</v>
      </c>
      <c r="AQ17" s="174">
        <f t="shared" si="5"/>
        <v>4.1375753648275282E-2</v>
      </c>
      <c r="AR17" s="174">
        <f t="shared" si="6"/>
        <v>4.6876183868301627E-2</v>
      </c>
      <c r="AS17" s="174">
        <f t="shared" si="7"/>
        <v>0.11605912358925072</v>
      </c>
      <c r="AT17" s="174">
        <f t="shared" si="8"/>
        <v>4.285115354621249E-3</v>
      </c>
      <c r="AU17" s="174">
        <f t="shared" si="9"/>
        <v>9.527956020932064E-3</v>
      </c>
      <c r="AV17" s="174">
        <f t="shared" si="10"/>
        <v>-3.7500115278422487E-2</v>
      </c>
      <c r="AW17" s="174">
        <f t="shared" si="11"/>
        <v>6.7822109421781761E-3</v>
      </c>
      <c r="AX17" s="174" t="e">
        <f t="shared" si="12"/>
        <v>#DIV/0!</v>
      </c>
      <c r="AY17" s="174" t="e">
        <f t="shared" si="13"/>
        <v>#DIV/0!</v>
      </c>
      <c r="AZ17" s="174" t="e">
        <f t="shared" si="14"/>
        <v>#DIV/0!</v>
      </c>
      <c r="BA17" s="174" t="e">
        <f t="shared" si="15"/>
        <v>#DIV/0!</v>
      </c>
      <c r="BB17" s="172"/>
      <c r="BC17" s="172"/>
      <c r="BD17" s="172"/>
    </row>
    <row r="18" spans="1:56" s="166" customFormat="1" ht="15">
      <c r="A18" s="435"/>
      <c r="B18" s="378"/>
      <c r="C18" s="407"/>
      <c r="D18" s="167">
        <v>5</v>
      </c>
      <c r="E18" s="442"/>
      <c r="F18" s="439"/>
      <c r="G18" s="168" t="str">
        <f t="shared" si="16"/>
        <v>11</v>
      </c>
      <c r="H18" s="168" t="str">
        <f t="shared" si="0"/>
        <v>4.5</v>
      </c>
      <c r="I18" s="168" t="str">
        <f t="shared" si="0"/>
        <v>4.1</v>
      </c>
      <c r="J18" s="168" t="str">
        <f t="shared" si="0"/>
        <v>0.042</v>
      </c>
      <c r="K18" s="168" t="str">
        <f t="shared" si="0"/>
        <v>0.085</v>
      </c>
      <c r="L18" s="168" t="str">
        <f t="shared" si="0"/>
        <v>0.13</v>
      </c>
      <c r="M18" s="168" t="str">
        <f t="shared" si="0"/>
        <v>0.0061</v>
      </c>
      <c r="N18" s="168" t="str">
        <f t="shared" si="0"/>
        <v>7.4</v>
      </c>
      <c r="O18" s="168" t="str">
        <f t="shared" si="0"/>
        <v>6.6</v>
      </c>
      <c r="P18" s="168" t="str">
        <f t="shared" si="0"/>
        <v>0.77</v>
      </c>
      <c r="Q18" s="168" t="str">
        <f t="shared" si="0"/>
        <v>7.7</v>
      </c>
      <c r="R18" s="186"/>
      <c r="S18" s="186"/>
      <c r="T18" s="186"/>
      <c r="U18" s="186"/>
      <c r="V18" s="172"/>
      <c r="W18" s="168">
        <v>11.382266414730628</v>
      </c>
      <c r="X18" s="168">
        <v>4.4850000000000003</v>
      </c>
      <c r="Y18" s="169">
        <v>4.0579999999999998</v>
      </c>
      <c r="Z18" s="177">
        <v>4.226856966487158E-2</v>
      </c>
      <c r="AA18" s="171">
        <v>8.5209725623450305E-2</v>
      </c>
      <c r="AB18" s="168">
        <v>0.13397207134232175</v>
      </c>
      <c r="AC18" s="168">
        <v>6.1260246528101843E-3</v>
      </c>
      <c r="AD18" s="168">
        <v>7.4046930712512919</v>
      </c>
      <c r="AE18" s="168">
        <v>6.6383830783179434</v>
      </c>
      <c r="AF18" s="168">
        <v>0.76630999293334745</v>
      </c>
      <c r="AG18" s="168">
        <v>7.6722694625347456</v>
      </c>
      <c r="AH18" s="173"/>
      <c r="AI18" s="173"/>
      <c r="AJ18" s="173"/>
      <c r="AK18" s="173"/>
      <c r="AM18" s="174">
        <f t="shared" si="1"/>
        <v>7.589659512835769E-3</v>
      </c>
      <c r="AN18" s="174">
        <f t="shared" si="2"/>
        <v>5.8738778676714004E-3</v>
      </c>
      <c r="AO18" s="174">
        <f t="shared" si="3"/>
        <v>7.9452389683414334E-3</v>
      </c>
      <c r="AP18" s="174">
        <f t="shared" si="4"/>
        <v>6.564079450414434E-2</v>
      </c>
      <c r="AQ18" s="174">
        <f t="shared" si="5"/>
        <v>0.10465287967012606</v>
      </c>
      <c r="AR18" s="174">
        <f t="shared" si="6"/>
        <v>9.3515884459647328E-2</v>
      </c>
      <c r="AS18" s="174">
        <f t="shared" si="7"/>
        <v>0.18198493418906761</v>
      </c>
      <c r="AT18" s="174">
        <f t="shared" si="8"/>
        <v>-7.0789771220723302E-2</v>
      </c>
      <c r="AU18" s="174">
        <f t="shared" si="9"/>
        <v>-6.3507986305845518E-2</v>
      </c>
      <c r="AV18" s="174">
        <f t="shared" si="10"/>
        <v>-0.13830695221111383</v>
      </c>
      <c r="AW18" s="174">
        <f t="shared" si="11"/>
        <v>-6.3988241115592162E-2</v>
      </c>
      <c r="AX18" s="174" t="e">
        <f t="shared" si="12"/>
        <v>#DIV/0!</v>
      </c>
      <c r="AY18" s="174" t="e">
        <f t="shared" si="13"/>
        <v>#DIV/0!</v>
      </c>
      <c r="AZ18" s="174" t="e">
        <f t="shared" si="14"/>
        <v>#DIV/0!</v>
      </c>
      <c r="BA18" s="174" t="e">
        <f t="shared" si="15"/>
        <v>#DIV/0!</v>
      </c>
      <c r="BB18" s="172"/>
      <c r="BC18" s="172"/>
      <c r="BD18" s="172"/>
    </row>
    <row r="19" spans="1:56" s="166" customFormat="1" ht="15">
      <c r="A19" s="435"/>
      <c r="B19" s="370" t="str">
        <f>B9</f>
        <v>Umblic Andosols</v>
      </c>
      <c r="C19" s="437">
        <v>2</v>
      </c>
      <c r="D19" s="160">
        <v>1</v>
      </c>
      <c r="E19" s="443" t="s">
        <v>222</v>
      </c>
      <c r="F19" s="443">
        <v>1</v>
      </c>
      <c r="G19" s="168" t="str">
        <f t="shared" si="16"/>
        <v>9.9</v>
      </c>
      <c r="H19" s="168" t="str">
        <f t="shared" si="0"/>
        <v>4.2</v>
      </c>
      <c r="I19" s="168" t="str">
        <f t="shared" si="0"/>
        <v>3.9</v>
      </c>
      <c r="J19" s="168" t="str">
        <f t="shared" si="0"/>
        <v>0.094</v>
      </c>
      <c r="K19" s="168" t="str">
        <f t="shared" si="0"/>
        <v>0.14</v>
      </c>
      <c r="L19" s="168" t="str">
        <f t="shared" si="0"/>
        <v>0.18</v>
      </c>
      <c r="M19" s="168" t="str">
        <f t="shared" si="0"/>
        <v>0.013</v>
      </c>
      <c r="N19" s="168" t="str">
        <f t="shared" si="0"/>
        <v>9.4</v>
      </c>
      <c r="O19" s="168" t="str">
        <f t="shared" si="0"/>
        <v>8.8</v>
      </c>
      <c r="P19" s="168" t="str">
        <f t="shared" si="0"/>
        <v>0.61</v>
      </c>
      <c r="Q19" s="168" t="str">
        <f t="shared" si="0"/>
        <v>9.8</v>
      </c>
      <c r="R19" s="186"/>
      <c r="S19" s="186"/>
      <c r="T19" s="186"/>
      <c r="U19" s="186"/>
      <c r="V19" s="172"/>
      <c r="W19" s="178">
        <v>9.868014341776572</v>
      </c>
      <c r="X19" s="178">
        <v>4.2309999999999999</v>
      </c>
      <c r="Y19" s="179">
        <v>3.8690000000000002</v>
      </c>
      <c r="Z19" s="178">
        <v>9.4380133078527134E-2</v>
      </c>
      <c r="AA19" s="180">
        <v>0.13514217895784786</v>
      </c>
      <c r="AB19" s="178">
        <v>0.1769549412576312</v>
      </c>
      <c r="AC19" s="178">
        <v>1.2945318211574545E-2</v>
      </c>
      <c r="AD19" s="178">
        <v>9.3959125865087323</v>
      </c>
      <c r="AE19" s="178">
        <v>8.7894411473421261</v>
      </c>
      <c r="AF19" s="178">
        <v>0.60647143916660584</v>
      </c>
      <c r="AG19" s="178">
        <v>9.8153351580143138</v>
      </c>
      <c r="AH19" s="173"/>
      <c r="AI19" s="173"/>
      <c r="AJ19" s="173"/>
      <c r="AK19" s="173"/>
      <c r="AM19" s="174">
        <f t="shared" si="1"/>
        <v>-1.5435846149962797E-2</v>
      </c>
      <c r="AN19" s="174">
        <f t="shared" si="2"/>
        <v>4.8218275902623042E-3</v>
      </c>
      <c r="AO19" s="174">
        <f t="shared" si="3"/>
        <v>6.0372511239562884E-3</v>
      </c>
      <c r="AP19" s="174">
        <f t="shared" si="4"/>
        <v>-7.4563913360347261E-2</v>
      </c>
      <c r="AQ19" s="174">
        <f t="shared" si="5"/>
        <v>-2.1120298633494027E-2</v>
      </c>
      <c r="AR19" s="174">
        <f t="shared" si="6"/>
        <v>1.1095801765710038E-2</v>
      </c>
      <c r="AS19" s="174">
        <f t="shared" si="7"/>
        <v>5.0835438225590335E-2</v>
      </c>
      <c r="AT19" s="174">
        <f t="shared" si="8"/>
        <v>-5.5944973808825672E-3</v>
      </c>
      <c r="AU19" s="174">
        <f t="shared" si="9"/>
        <v>-1.3671929369257006E-3</v>
      </c>
      <c r="AV19" s="174">
        <f t="shared" si="10"/>
        <v>-7.1127850228010561E-2</v>
      </c>
      <c r="AW19" s="174">
        <f t="shared" si="11"/>
        <v>-6.0409998742205553E-3</v>
      </c>
      <c r="AX19" s="174" t="e">
        <f t="shared" si="12"/>
        <v>#DIV/0!</v>
      </c>
      <c r="AY19" s="174" t="e">
        <f t="shared" si="13"/>
        <v>#DIV/0!</v>
      </c>
      <c r="AZ19" s="174" t="e">
        <f t="shared" si="14"/>
        <v>#DIV/0!</v>
      </c>
      <c r="BA19" s="174" t="e">
        <f t="shared" si="15"/>
        <v>#DIV/0!</v>
      </c>
      <c r="BB19" s="172"/>
      <c r="BC19" s="172"/>
      <c r="BD19" s="172"/>
    </row>
    <row r="20" spans="1:56" s="166" customFormat="1" ht="15">
      <c r="A20" s="435"/>
      <c r="B20" s="370"/>
      <c r="C20" s="438"/>
      <c r="D20" s="160">
        <v>2</v>
      </c>
      <c r="E20" s="444"/>
      <c r="F20" s="444"/>
      <c r="G20" s="168" t="str">
        <f t="shared" si="16"/>
        <v>11</v>
      </c>
      <c r="H20" s="168" t="str">
        <f t="shared" si="0"/>
        <v>4.2</v>
      </c>
      <c r="I20" s="168" t="str">
        <f t="shared" si="0"/>
        <v>3.8</v>
      </c>
      <c r="J20" s="168" t="str">
        <f t="shared" si="0"/>
        <v>0.12</v>
      </c>
      <c r="K20" s="168" t="str">
        <f t="shared" si="0"/>
        <v>0.20</v>
      </c>
      <c r="L20" s="168" t="str">
        <f t="shared" si="0"/>
        <v>0.25</v>
      </c>
      <c r="M20" s="168" t="str">
        <f t="shared" si="0"/>
        <v>0.030</v>
      </c>
      <c r="N20" s="168" t="str">
        <f t="shared" si="0"/>
        <v>11</v>
      </c>
      <c r="O20" s="168" t="str">
        <f t="shared" si="0"/>
        <v>11</v>
      </c>
      <c r="P20" s="168" t="str">
        <f t="shared" si="0"/>
        <v>0.68</v>
      </c>
      <c r="Q20" s="168" t="str">
        <f t="shared" si="0"/>
        <v>12</v>
      </c>
      <c r="R20" s="186"/>
      <c r="S20" s="186"/>
      <c r="T20" s="186"/>
      <c r="U20" s="186"/>
      <c r="V20" s="172"/>
      <c r="W20" s="178">
        <v>10.617783402122457</v>
      </c>
      <c r="X20" s="178">
        <v>4.1890000000000001</v>
      </c>
      <c r="Y20" s="179">
        <v>3.794</v>
      </c>
      <c r="Z20" s="178">
        <v>0.11870436287737746</v>
      </c>
      <c r="AA20" s="180">
        <v>0.19551579412021236</v>
      </c>
      <c r="AB20" s="178">
        <v>0.2549725761922324</v>
      </c>
      <c r="AC20" s="178">
        <v>3.0299653714494418E-2</v>
      </c>
      <c r="AD20" s="178">
        <v>11.43345409244338</v>
      </c>
      <c r="AE20" s="178">
        <v>10.752048546686305</v>
      </c>
      <c r="AF20" s="178">
        <v>0.68140554575707424</v>
      </c>
      <c r="AG20" s="178">
        <v>12.032946479347697</v>
      </c>
      <c r="AH20" s="173"/>
      <c r="AI20" s="173"/>
      <c r="AJ20" s="173"/>
      <c r="AK20" s="173"/>
      <c r="AM20" s="174">
        <f t="shared" si="1"/>
        <v>2.2265135239035967E-2</v>
      </c>
      <c r="AN20" s="174">
        <f t="shared" si="2"/>
        <v>2.1438780371606336E-3</v>
      </c>
      <c r="AO20" s="174">
        <f t="shared" si="3"/>
        <v>5.7651991614255235E-3</v>
      </c>
      <c r="AP20" s="174">
        <f t="shared" si="4"/>
        <v>-1.4358124868752977E-3</v>
      </c>
      <c r="AQ20" s="174">
        <f t="shared" si="5"/>
        <v>1.1636525921493055E-2</v>
      </c>
      <c r="AR20" s="174">
        <f t="shared" si="6"/>
        <v>4.655147464976668E-2</v>
      </c>
      <c r="AS20" s="174">
        <f t="shared" si="7"/>
        <v>9.3726856245899728E-2</v>
      </c>
      <c r="AT20" s="174">
        <f t="shared" si="8"/>
        <v>-3.8918332391960589E-2</v>
      </c>
      <c r="AU20" s="174">
        <f t="shared" si="9"/>
        <v>-4.523742483297255E-2</v>
      </c>
      <c r="AV20" s="174">
        <f t="shared" si="10"/>
        <v>5.1558209269872257E-2</v>
      </c>
      <c r="AW20" s="174">
        <f t="shared" si="11"/>
        <v>-3.5327424096983966E-2</v>
      </c>
      <c r="AX20" s="174" t="e">
        <f t="shared" si="12"/>
        <v>#DIV/0!</v>
      </c>
      <c r="AY20" s="174" t="e">
        <f t="shared" si="13"/>
        <v>#DIV/0!</v>
      </c>
      <c r="AZ20" s="174" t="e">
        <f t="shared" si="14"/>
        <v>#DIV/0!</v>
      </c>
      <c r="BA20" s="174" t="e">
        <f t="shared" si="15"/>
        <v>#DIV/0!</v>
      </c>
      <c r="BB20" s="172"/>
      <c r="BC20" s="172"/>
      <c r="BD20" s="172"/>
    </row>
    <row r="21" spans="1:56" s="166" customFormat="1" ht="15">
      <c r="A21" s="435"/>
      <c r="B21" s="370"/>
      <c r="C21" s="438"/>
      <c r="D21" s="160">
        <v>3</v>
      </c>
      <c r="E21" s="444"/>
      <c r="F21" s="444"/>
      <c r="G21" s="168" t="str">
        <f t="shared" si="16"/>
        <v>10</v>
      </c>
      <c r="H21" s="168" t="str">
        <f t="shared" si="0"/>
        <v>3.8</v>
      </c>
      <c r="I21" s="168" t="str">
        <f t="shared" si="0"/>
        <v>3.5</v>
      </c>
      <c r="J21" s="168" t="str">
        <f t="shared" si="0"/>
        <v>0.12</v>
      </c>
      <c r="K21" s="168" t="str">
        <f t="shared" si="0"/>
        <v>0.17</v>
      </c>
      <c r="L21" s="168" t="str">
        <f t="shared" si="0"/>
        <v>0.23</v>
      </c>
      <c r="M21" s="168" t="str">
        <f t="shared" si="0"/>
        <v>0.015</v>
      </c>
      <c r="N21" s="168" t="str">
        <f t="shared" si="0"/>
        <v>15</v>
      </c>
      <c r="O21" s="168" t="str">
        <f t="shared" si="0"/>
        <v>14</v>
      </c>
      <c r="P21" s="168" t="str">
        <f t="shared" si="0"/>
        <v>1.1</v>
      </c>
      <c r="Q21" s="168" t="str">
        <f t="shared" si="0"/>
        <v>15</v>
      </c>
      <c r="R21" s="186"/>
      <c r="S21" s="186"/>
      <c r="T21" s="186"/>
      <c r="U21" s="186"/>
      <c r="V21" s="172"/>
      <c r="W21" s="178">
        <v>10.35832274947845</v>
      </c>
      <c r="X21" s="178">
        <v>3.8250000000000002</v>
      </c>
      <c r="Y21" s="179">
        <v>3.5049999999999999</v>
      </c>
      <c r="Z21" s="178">
        <v>0.11762743382878542</v>
      </c>
      <c r="AA21" s="180">
        <v>0.17480213344145787</v>
      </c>
      <c r="AB21" s="178">
        <v>0.22812561217970834</v>
      </c>
      <c r="AC21" s="178">
        <v>1.4874382631451449E-2</v>
      </c>
      <c r="AD21" s="178">
        <v>14.876301906629697</v>
      </c>
      <c r="AE21" s="178">
        <v>13.816862008234702</v>
      </c>
      <c r="AF21" s="178">
        <v>1.059439898394994</v>
      </c>
      <c r="AG21" s="178">
        <v>15.4117314687111</v>
      </c>
      <c r="AH21" s="173"/>
      <c r="AI21" s="173"/>
      <c r="AJ21" s="173"/>
      <c r="AK21" s="173"/>
      <c r="AM21" s="174">
        <f t="shared" si="1"/>
        <v>2.041887496764741E-2</v>
      </c>
      <c r="AN21" s="174">
        <f t="shared" si="2"/>
        <v>6.6225165562914107E-3</v>
      </c>
      <c r="AO21" s="174">
        <f t="shared" si="3"/>
        <v>7.0821529745043492E-3</v>
      </c>
      <c r="AP21" s="174">
        <f t="shared" si="4"/>
        <v>1.8300223424794485E-2</v>
      </c>
      <c r="AQ21" s="174">
        <f t="shared" si="5"/>
        <v>3.6441615328792698E-2</v>
      </c>
      <c r="AR21" s="174">
        <f t="shared" si="6"/>
        <v>8.4619739510346917E-2</v>
      </c>
      <c r="AS21" s="174">
        <f t="shared" si="7"/>
        <v>0.12929559068584068</v>
      </c>
      <c r="AT21" s="174">
        <f t="shared" si="8"/>
        <v>2.0589069724010877E-2</v>
      </c>
      <c r="AU21" s="174">
        <f t="shared" si="9"/>
        <v>1.767538893570449E-2</v>
      </c>
      <c r="AV21" s="174">
        <f t="shared" si="10"/>
        <v>5.7064629710810756E-2</v>
      </c>
      <c r="AW21" s="174">
        <f t="shared" si="11"/>
        <v>2.1884784146427864E-2</v>
      </c>
      <c r="AX21" s="174" t="e">
        <f t="shared" si="12"/>
        <v>#DIV/0!</v>
      </c>
      <c r="AY21" s="174" t="e">
        <f t="shared" si="13"/>
        <v>#DIV/0!</v>
      </c>
      <c r="AZ21" s="174" t="e">
        <f t="shared" si="14"/>
        <v>#DIV/0!</v>
      </c>
      <c r="BA21" s="174" t="e">
        <f t="shared" si="15"/>
        <v>#DIV/0!</v>
      </c>
      <c r="BB21" s="172"/>
      <c r="BC21" s="172"/>
      <c r="BD21" s="172"/>
    </row>
    <row r="22" spans="1:56" s="166" customFormat="1" ht="15">
      <c r="A22" s="435"/>
      <c r="B22" s="370"/>
      <c r="C22" s="438"/>
      <c r="D22" s="160">
        <v>4</v>
      </c>
      <c r="E22" s="444"/>
      <c r="F22" s="444"/>
      <c r="G22" s="168" t="str">
        <f t="shared" si="16"/>
        <v>9.8</v>
      </c>
      <c r="H22" s="168" t="str">
        <f t="shared" si="0"/>
        <v>3.9</v>
      </c>
      <c r="I22" s="168" t="str">
        <f t="shared" si="0"/>
        <v>3.6</v>
      </c>
      <c r="J22" s="168" t="str">
        <f t="shared" si="0"/>
        <v>0.045</v>
      </c>
      <c r="K22" s="168" t="str">
        <f t="shared" si="0"/>
        <v>0.16</v>
      </c>
      <c r="L22" s="168" t="str">
        <f t="shared" si="0"/>
        <v>0.20</v>
      </c>
      <c r="M22" s="168" t="str">
        <f t="shared" si="0"/>
        <v>0.011</v>
      </c>
      <c r="N22" s="168" t="str">
        <f t="shared" si="0"/>
        <v>16</v>
      </c>
      <c r="O22" s="168" t="str">
        <f t="shared" si="0"/>
        <v>14</v>
      </c>
      <c r="P22" s="168" t="str">
        <f t="shared" si="0"/>
        <v>1.4</v>
      </c>
      <c r="Q22" s="168" t="str">
        <f t="shared" si="0"/>
        <v>16</v>
      </c>
      <c r="R22" s="186"/>
      <c r="S22" s="186"/>
      <c r="T22" s="186"/>
      <c r="U22" s="186"/>
      <c r="V22" s="172"/>
      <c r="W22" s="178">
        <v>9.7799082575894598</v>
      </c>
      <c r="X22" s="178">
        <v>3.9329999999999998</v>
      </c>
      <c r="Y22" s="179">
        <v>3.5529999999999999</v>
      </c>
      <c r="Z22" s="178">
        <v>4.4947312737201671E-2</v>
      </c>
      <c r="AA22" s="180">
        <v>0.16168818586580766</v>
      </c>
      <c r="AB22" s="178">
        <v>0.20376667114564076</v>
      </c>
      <c r="AC22" s="178">
        <v>1.1264373195126569E-2</v>
      </c>
      <c r="AD22" s="178">
        <v>15.536052616614061</v>
      </c>
      <c r="AE22" s="178">
        <v>14.139652183577521</v>
      </c>
      <c r="AF22" s="178">
        <v>1.3964004330365376</v>
      </c>
      <c r="AG22" s="178">
        <v>15.957719159557838</v>
      </c>
      <c r="AH22" s="173"/>
      <c r="AI22" s="173"/>
      <c r="AJ22" s="173"/>
      <c r="AK22" s="173"/>
      <c r="AM22" s="174">
        <f t="shared" si="1"/>
        <v>-3.4168569487679759E-3</v>
      </c>
      <c r="AN22" s="174">
        <f t="shared" si="2"/>
        <v>5.8139534883721259E-3</v>
      </c>
      <c r="AO22" s="174">
        <f t="shared" si="3"/>
        <v>5.3191489361702482E-3</v>
      </c>
      <c r="AP22" s="174">
        <f t="shared" si="4"/>
        <v>-4.0557474954671116E-2</v>
      </c>
      <c r="AQ22" s="174">
        <f t="shared" si="5"/>
        <v>3.0372844874733402E-3</v>
      </c>
      <c r="AR22" s="174">
        <f t="shared" si="6"/>
        <v>7.0856020334259862E-2</v>
      </c>
      <c r="AS22" s="174">
        <f t="shared" si="7"/>
        <v>0.12885195110188546</v>
      </c>
      <c r="AT22" s="174">
        <f t="shared" si="8"/>
        <v>-2.6703005355482839E-2</v>
      </c>
      <c r="AU22" s="174">
        <f t="shared" si="9"/>
        <v>-3.9012670517199192E-2</v>
      </c>
      <c r="AV22" s="174">
        <f t="shared" si="10"/>
        <v>8.3272147493680171E-2</v>
      </c>
      <c r="AW22" s="174">
        <f t="shared" si="11"/>
        <v>-2.4928295377318693E-2</v>
      </c>
      <c r="AX22" s="174" t="e">
        <f t="shared" si="12"/>
        <v>#DIV/0!</v>
      </c>
      <c r="AY22" s="174" t="e">
        <f t="shared" si="13"/>
        <v>#DIV/0!</v>
      </c>
      <c r="AZ22" s="174" t="e">
        <f t="shared" si="14"/>
        <v>#DIV/0!</v>
      </c>
      <c r="BA22" s="174" t="e">
        <f t="shared" si="15"/>
        <v>#DIV/0!</v>
      </c>
      <c r="BB22" s="172"/>
      <c r="BC22" s="172"/>
      <c r="BD22" s="172"/>
    </row>
    <row r="23" spans="1:56" s="166" customFormat="1" ht="15">
      <c r="A23" s="435"/>
      <c r="B23" s="370"/>
      <c r="C23" s="438"/>
      <c r="D23" s="160">
        <v>5</v>
      </c>
      <c r="E23" s="445"/>
      <c r="F23" s="445"/>
      <c r="G23" s="168" t="str">
        <f t="shared" si="16"/>
        <v>11</v>
      </c>
      <c r="H23" s="168" t="str">
        <f t="shared" si="0"/>
        <v>4.0</v>
      </c>
      <c r="I23" s="168" t="str">
        <f t="shared" si="0"/>
        <v>3.7</v>
      </c>
      <c r="J23" s="168" t="str">
        <f t="shared" si="0"/>
        <v>0.044</v>
      </c>
      <c r="K23" s="168" t="str">
        <f t="shared" si="0"/>
        <v>0.12</v>
      </c>
      <c r="L23" s="168" t="str">
        <f t="shared" si="0"/>
        <v>0.16</v>
      </c>
      <c r="M23" s="168" t="str">
        <f t="shared" si="0"/>
        <v>0.0099</v>
      </c>
      <c r="N23" s="168" t="str">
        <f t="shared" si="0"/>
        <v>11</v>
      </c>
      <c r="O23" s="168" t="str">
        <f t="shared" si="0"/>
        <v>9.9</v>
      </c>
      <c r="P23" s="168" t="str">
        <f t="shared" si="0"/>
        <v>1.6</v>
      </c>
      <c r="Q23" s="168" t="str">
        <f t="shared" si="0"/>
        <v>12</v>
      </c>
      <c r="R23" s="186"/>
      <c r="S23" s="186"/>
      <c r="T23" s="186"/>
      <c r="U23" s="186"/>
      <c r="V23" s="172"/>
      <c r="W23" s="178">
        <v>10.54382886801895</v>
      </c>
      <c r="X23" s="178">
        <v>4.0439999999999996</v>
      </c>
      <c r="Y23" s="179">
        <v>3.7490000000000001</v>
      </c>
      <c r="Z23" s="178">
        <v>4.3825884249321892E-2</v>
      </c>
      <c r="AA23" s="180">
        <v>0.12014249055162063</v>
      </c>
      <c r="AB23" s="178">
        <v>0.16192833244030144</v>
      </c>
      <c r="AC23" s="178">
        <v>9.9489445981217079E-3</v>
      </c>
      <c r="AD23" s="178">
        <v>11.47887118965509</v>
      </c>
      <c r="AE23" s="178">
        <v>9.9047270665745</v>
      </c>
      <c r="AF23" s="178">
        <v>1.5741441230805884</v>
      </c>
      <c r="AG23" s="178">
        <v>11.814716841494455</v>
      </c>
      <c r="AH23" s="173"/>
      <c r="AI23" s="173"/>
      <c r="AJ23" s="173"/>
      <c r="AK23" s="173"/>
      <c r="AM23" s="174">
        <f t="shared" si="1"/>
        <v>1.5351127174484838E-3</v>
      </c>
      <c r="AN23" s="174">
        <f t="shared" si="2"/>
        <v>5.8997050147492685E-3</v>
      </c>
      <c r="AO23" s="174">
        <f t="shared" si="3"/>
        <v>2.6602819898909895E-3</v>
      </c>
      <c r="AP23" s="174">
        <f t="shared" si="4"/>
        <v>5.7958170337891524E-2</v>
      </c>
      <c r="AQ23" s="174">
        <f t="shared" si="5"/>
        <v>8.297249687711368E-2</v>
      </c>
      <c r="AR23" s="174">
        <f t="shared" si="6"/>
        <v>0.14157675741095277</v>
      </c>
      <c r="AS23" s="174">
        <f t="shared" si="7"/>
        <v>0.20779580040623835</v>
      </c>
      <c r="AT23" s="174">
        <f t="shared" si="8"/>
        <v>-2.9445665744418127E-3</v>
      </c>
      <c r="AU23" s="174">
        <f t="shared" si="9"/>
        <v>1.3362458005779863E-2</v>
      </c>
      <c r="AV23" s="174">
        <f t="shared" si="10"/>
        <v>-0.11935232167472377</v>
      </c>
      <c r="AW23" s="174">
        <f t="shared" si="11"/>
        <v>7.7653262268311896E-4</v>
      </c>
      <c r="AX23" s="174" t="e">
        <f t="shared" si="12"/>
        <v>#DIV/0!</v>
      </c>
      <c r="AY23" s="174" t="e">
        <f t="shared" si="13"/>
        <v>#DIV/0!</v>
      </c>
      <c r="AZ23" s="174" t="e">
        <f t="shared" si="14"/>
        <v>#DIV/0!</v>
      </c>
      <c r="BA23" s="174" t="e">
        <f t="shared" si="15"/>
        <v>#DIV/0!</v>
      </c>
      <c r="BB23" s="172"/>
      <c r="BC23" s="172"/>
      <c r="BD23" s="172"/>
    </row>
    <row r="24" spans="1:56" s="166" customFormat="1" ht="15">
      <c r="A24" s="435"/>
      <c r="B24" s="370"/>
      <c r="C24" s="438"/>
      <c r="D24" s="160">
        <v>1</v>
      </c>
      <c r="E24" s="446" t="s">
        <v>225</v>
      </c>
      <c r="F24" s="443">
        <v>1</v>
      </c>
      <c r="G24" s="168" t="str">
        <f t="shared" si="16"/>
        <v>9.8</v>
      </c>
      <c r="H24" s="168" t="str">
        <f t="shared" si="0"/>
        <v>4.6</v>
      </c>
      <c r="I24" s="168" t="str">
        <f t="shared" si="0"/>
        <v>4.2</v>
      </c>
      <c r="J24" s="168" t="str">
        <f t="shared" si="0"/>
        <v>0.035</v>
      </c>
      <c r="K24" s="168" t="str">
        <f t="shared" si="0"/>
        <v>0.073</v>
      </c>
      <c r="L24" s="168" t="str">
        <f t="shared" si="0"/>
        <v>0.11</v>
      </c>
      <c r="M24" s="168" t="str">
        <f t="shared" si="0"/>
        <v>0.0072</v>
      </c>
      <c r="N24" s="168" t="str">
        <f t="shared" si="0"/>
        <v>4.0</v>
      </c>
      <c r="O24" s="168" t="str">
        <f t="shared" si="0"/>
        <v>3.4</v>
      </c>
      <c r="P24" s="168" t="str">
        <f t="shared" si="0"/>
        <v>0.62</v>
      </c>
      <c r="Q24" s="168" t="str">
        <f t="shared" si="0"/>
        <v>4.3</v>
      </c>
      <c r="R24" s="186"/>
      <c r="S24" s="186"/>
      <c r="T24" s="186"/>
      <c r="U24" s="186"/>
      <c r="V24" s="172"/>
      <c r="W24" s="178">
        <v>9.7712797521659525</v>
      </c>
      <c r="X24" s="178">
        <v>4.5579999999999998</v>
      </c>
      <c r="Y24" s="178">
        <v>4.202</v>
      </c>
      <c r="Z24" s="181">
        <v>3.5275800479238957E-2</v>
      </c>
      <c r="AA24" s="178">
        <v>7.3090506435804309E-2</v>
      </c>
      <c r="AB24" s="178">
        <v>0.10956072103141372</v>
      </c>
      <c r="AC24" s="178">
        <v>7.1589965055760402E-3</v>
      </c>
      <c r="AD24" s="178">
        <v>4.0483647972598806</v>
      </c>
      <c r="AE24" s="178">
        <v>3.4248639282675781</v>
      </c>
      <c r="AF24" s="178">
        <v>0.62350086899230217</v>
      </c>
      <c r="AG24" s="178">
        <v>4.273450821711914</v>
      </c>
      <c r="AH24" s="173"/>
      <c r="AI24" s="173"/>
      <c r="AJ24" s="173"/>
      <c r="AK24" s="173"/>
      <c r="AM24" s="174">
        <f t="shared" si="1"/>
        <v>-1.241689085056495E-2</v>
      </c>
      <c r="AN24" s="174">
        <f t="shared" si="2"/>
        <v>4.042390473068834E-3</v>
      </c>
      <c r="AO24" s="174">
        <f t="shared" si="3"/>
        <v>2.9659508838534056E-3</v>
      </c>
      <c r="AP24" s="174">
        <f t="shared" si="4"/>
        <v>-0.14901891858738411</v>
      </c>
      <c r="AQ24" s="174">
        <f t="shared" si="5"/>
        <v>-7.8675331579894661E-2</v>
      </c>
      <c r="AR24" s="174">
        <f t="shared" si="6"/>
        <v>-4.2382454463332164E-2</v>
      </c>
      <c r="AS24" s="174">
        <f t="shared" si="7"/>
        <v>1.2065142653632807E-2</v>
      </c>
      <c r="AT24" s="174">
        <f t="shared" si="8"/>
        <v>2.7358926187620744E-2</v>
      </c>
      <c r="AU24" s="174">
        <f t="shared" si="9"/>
        <v>4.7690104741374362E-2</v>
      </c>
      <c r="AV24" s="174">
        <f t="shared" si="10"/>
        <v>-0.10185690088819134</v>
      </c>
      <c r="AW24" s="174">
        <f t="shared" si="11"/>
        <v>2.2776122823876328E-2</v>
      </c>
      <c r="AX24" s="174" t="e">
        <f t="shared" si="12"/>
        <v>#DIV/0!</v>
      </c>
      <c r="AY24" s="174" t="e">
        <f t="shared" si="13"/>
        <v>#DIV/0!</v>
      </c>
      <c r="AZ24" s="174" t="e">
        <f t="shared" si="14"/>
        <v>#DIV/0!</v>
      </c>
      <c r="BA24" s="174" t="e">
        <f t="shared" si="15"/>
        <v>#DIV/0!</v>
      </c>
      <c r="BB24" s="172"/>
      <c r="BC24" s="172"/>
      <c r="BD24" s="172"/>
    </row>
    <row r="25" spans="1:56" s="166" customFormat="1" ht="15">
      <c r="A25" s="435"/>
      <c r="B25" s="370"/>
      <c r="C25" s="438"/>
      <c r="D25" s="160">
        <v>2</v>
      </c>
      <c r="E25" s="447"/>
      <c r="F25" s="444"/>
      <c r="G25" s="168" t="str">
        <f t="shared" si="16"/>
        <v>11</v>
      </c>
      <c r="H25" s="168" t="str">
        <f t="shared" si="16"/>
        <v>4.7</v>
      </c>
      <c r="I25" s="168" t="str">
        <f t="shared" si="16"/>
        <v>4.3</v>
      </c>
      <c r="J25" s="168" t="str">
        <f t="shared" si="16"/>
        <v>0.033</v>
      </c>
      <c r="K25" s="168" t="str">
        <f t="shared" si="16"/>
        <v>0.091</v>
      </c>
      <c r="L25" s="168" t="str">
        <f t="shared" si="16"/>
        <v>0.12</v>
      </c>
      <c r="M25" s="168" t="str">
        <f t="shared" si="16"/>
        <v>0.015</v>
      </c>
      <c r="N25" s="168" t="str">
        <f t="shared" si="16"/>
        <v>4.2</v>
      </c>
      <c r="O25" s="168" t="str">
        <f t="shared" si="16"/>
        <v>3.1</v>
      </c>
      <c r="P25" s="168" t="str">
        <f t="shared" si="16"/>
        <v>1.0</v>
      </c>
      <c r="Q25" s="168" t="str">
        <f t="shared" si="16"/>
        <v>4.4</v>
      </c>
      <c r="R25" s="186"/>
      <c r="S25" s="186"/>
      <c r="T25" s="186"/>
      <c r="U25" s="186"/>
      <c r="V25" s="172"/>
      <c r="W25" s="178">
        <v>11.32900629418655</v>
      </c>
      <c r="X25" s="178">
        <v>4.7320000000000002</v>
      </c>
      <c r="Y25" s="178">
        <v>4.2729999999999997</v>
      </c>
      <c r="Z25" s="178">
        <v>3.2998717434504402E-2</v>
      </c>
      <c r="AA25" s="178">
        <v>9.0987410082409237E-2</v>
      </c>
      <c r="AB25" s="178">
        <v>0.12459737379625584</v>
      </c>
      <c r="AC25" s="178">
        <v>1.4811598228704816E-2</v>
      </c>
      <c r="AD25" s="178">
        <v>4.1503453546472739</v>
      </c>
      <c r="AE25" s="178">
        <v>3.1172121762372229</v>
      </c>
      <c r="AF25" s="178">
        <v>1.0331331784100517</v>
      </c>
      <c r="AG25" s="178">
        <v>4.4137404541891483</v>
      </c>
      <c r="AH25" s="173"/>
      <c r="AI25" s="173"/>
      <c r="AJ25" s="173"/>
      <c r="AK25" s="173"/>
      <c r="AM25" s="174">
        <f t="shared" si="1"/>
        <v>-1.6570037178353992E-3</v>
      </c>
      <c r="AN25" s="174">
        <f t="shared" si="2"/>
        <v>3.9991580719846856E-3</v>
      </c>
      <c r="AO25" s="174">
        <f t="shared" si="3"/>
        <v>4.4268406337372151E-3</v>
      </c>
      <c r="AP25" s="174">
        <f t="shared" si="4"/>
        <v>4.8567611563300663E-3</v>
      </c>
      <c r="AQ25" s="174">
        <f t="shared" si="5"/>
        <v>1.8416822935492423E-3</v>
      </c>
      <c r="AR25" s="174">
        <f t="shared" si="6"/>
        <v>4.7803300016973221E-2</v>
      </c>
      <c r="AS25" s="174">
        <f t="shared" si="7"/>
        <v>0.1205237356754354</v>
      </c>
      <c r="AT25" s="174">
        <f t="shared" si="8"/>
        <v>-2.09788098610778E-2</v>
      </c>
      <c r="AU25" s="174">
        <f t="shared" si="9"/>
        <v>1.3916171461915662E-2</v>
      </c>
      <c r="AV25" s="174">
        <f t="shared" si="10"/>
        <v>-0.14302207137767142</v>
      </c>
      <c r="AW25" s="174">
        <f t="shared" si="11"/>
        <v>-1.7676970074271235E-2</v>
      </c>
      <c r="AX25" s="174" t="e">
        <f t="shared" si="12"/>
        <v>#DIV/0!</v>
      </c>
      <c r="AY25" s="174" t="e">
        <f t="shared" si="13"/>
        <v>#DIV/0!</v>
      </c>
      <c r="AZ25" s="174" t="e">
        <f t="shared" si="14"/>
        <v>#DIV/0!</v>
      </c>
      <c r="BA25" s="174" t="e">
        <f t="shared" si="15"/>
        <v>#DIV/0!</v>
      </c>
      <c r="BB25" s="172"/>
      <c r="BC25" s="172"/>
      <c r="BD25" s="172"/>
    </row>
    <row r="26" spans="1:56" s="166" customFormat="1" ht="15">
      <c r="A26" s="435"/>
      <c r="B26" s="370"/>
      <c r="C26" s="438"/>
      <c r="D26" s="160">
        <v>3</v>
      </c>
      <c r="E26" s="447"/>
      <c r="F26" s="444"/>
      <c r="G26" s="168" t="str">
        <f t="shared" si="16"/>
        <v>9.6</v>
      </c>
      <c r="H26" s="168" t="str">
        <f t="shared" si="16"/>
        <v>4.5</v>
      </c>
      <c r="I26" s="168" t="str">
        <f t="shared" si="16"/>
        <v>4.1</v>
      </c>
      <c r="J26" s="168" t="str">
        <f t="shared" si="16"/>
        <v>0.028</v>
      </c>
      <c r="K26" s="168" t="str">
        <f t="shared" si="16"/>
        <v>0.095</v>
      </c>
      <c r="L26" s="168" t="str">
        <f t="shared" si="16"/>
        <v>0.14</v>
      </c>
      <c r="M26" s="168" t="str">
        <f t="shared" si="16"/>
        <v>0.012</v>
      </c>
      <c r="N26" s="168" t="str">
        <f t="shared" si="16"/>
        <v>6.8</v>
      </c>
      <c r="O26" s="168" t="str">
        <f t="shared" si="16"/>
        <v>5.9</v>
      </c>
      <c r="P26" s="190" t="str">
        <f>IF(ABS(AV26)&lt;0.25,FIXED(ROUND(AF26,1-INT(LOG(ABS(AF26)))),1-INT(LOG(ABS(AF26))),FALSE),FIXED(ROUND(AF26,1-INT(LOG(ABS(AF26)))),1-INT(LOG(ABS(AF26))),FALSE)&amp;" ")</f>
        <v xml:space="preserve">0.93 </v>
      </c>
      <c r="Q26" s="168" t="str">
        <f t="shared" si="16"/>
        <v>7.1</v>
      </c>
      <c r="R26" s="186"/>
      <c r="S26" s="186"/>
      <c r="T26" s="186"/>
      <c r="U26" s="186"/>
      <c r="V26" s="172"/>
      <c r="W26" s="178">
        <v>9.6120120333930803</v>
      </c>
      <c r="X26" s="178">
        <v>4.5439999999999996</v>
      </c>
      <c r="Y26" s="178">
        <v>4.0540000000000003</v>
      </c>
      <c r="Z26" s="178">
        <v>2.7977317442654984E-2</v>
      </c>
      <c r="AA26" s="178">
        <v>9.4771537976197084E-2</v>
      </c>
      <c r="AB26" s="178">
        <v>0.14374311808215426</v>
      </c>
      <c r="AC26" s="178">
        <v>1.1985835228868855E-2</v>
      </c>
      <c r="AD26" s="178">
        <v>6.8485585118464014</v>
      </c>
      <c r="AE26" s="178">
        <v>5.9190486498032282</v>
      </c>
      <c r="AF26" s="178">
        <v>0.92950986204317343</v>
      </c>
      <c r="AG26" s="178">
        <v>7.127036320576277</v>
      </c>
      <c r="AH26" s="173"/>
      <c r="AI26" s="173"/>
      <c r="AJ26" s="173"/>
      <c r="AK26" s="173"/>
      <c r="AM26" s="174">
        <f t="shared" si="1"/>
        <v>1.7902359109151583E-2</v>
      </c>
      <c r="AN26" s="174">
        <f t="shared" si="2"/>
        <v>4.054794520548034E-3</v>
      </c>
      <c r="AO26" s="174">
        <f t="shared" si="3"/>
        <v>4.0535560741922954E-3</v>
      </c>
      <c r="AP26" s="174">
        <f t="shared" si="4"/>
        <v>6.5633153042109871E-2</v>
      </c>
      <c r="AQ26" s="174">
        <f t="shared" si="5"/>
        <v>6.7188199905727344E-2</v>
      </c>
      <c r="AR26" s="174">
        <f t="shared" si="6"/>
        <v>9.3014994331851036E-2</v>
      </c>
      <c r="AS26" s="174">
        <f t="shared" si="7"/>
        <v>0.16600420403292437</v>
      </c>
      <c r="AT26" s="174">
        <f t="shared" si="8"/>
        <v>-1.8652860937658031E-2</v>
      </c>
      <c r="AU26" s="174">
        <f t="shared" si="9"/>
        <v>1.9777189921795779E-2</v>
      </c>
      <c r="AV26" s="174">
        <f t="shared" si="10"/>
        <v>-0.35758327408490498</v>
      </c>
      <c r="AW26" s="174">
        <f t="shared" si="11"/>
        <v>-1.4156778898737819E-2</v>
      </c>
      <c r="AX26" s="174" t="e">
        <f t="shared" si="12"/>
        <v>#DIV/0!</v>
      </c>
      <c r="AY26" s="174" t="e">
        <f t="shared" si="13"/>
        <v>#DIV/0!</v>
      </c>
      <c r="AZ26" s="174" t="e">
        <f t="shared" si="14"/>
        <v>#DIV/0!</v>
      </c>
      <c r="BA26" s="174" t="e">
        <f t="shared" si="15"/>
        <v>#DIV/0!</v>
      </c>
      <c r="BB26" s="172"/>
      <c r="BC26" s="172"/>
      <c r="BD26" s="172"/>
    </row>
    <row r="27" spans="1:56" s="166" customFormat="1" ht="15">
      <c r="A27" s="435"/>
      <c r="B27" s="370"/>
      <c r="C27" s="438"/>
      <c r="D27" s="160">
        <v>4</v>
      </c>
      <c r="E27" s="447"/>
      <c r="F27" s="444"/>
      <c r="G27" s="168" t="str">
        <f t="shared" si="16"/>
        <v>8.5</v>
      </c>
      <c r="H27" s="168" t="str">
        <f t="shared" si="16"/>
        <v>4.6</v>
      </c>
      <c r="I27" s="168" t="str">
        <f t="shared" si="16"/>
        <v>4.2</v>
      </c>
      <c r="J27" s="168" t="str">
        <f t="shared" si="16"/>
        <v>0.017</v>
      </c>
      <c r="K27" s="168" t="str">
        <f t="shared" si="16"/>
        <v>0.087</v>
      </c>
      <c r="L27" s="168" t="str">
        <f t="shared" si="16"/>
        <v>0.13</v>
      </c>
      <c r="M27" s="168" t="str">
        <f t="shared" si="16"/>
        <v>0.0074</v>
      </c>
      <c r="N27" s="168" t="str">
        <f t="shared" si="16"/>
        <v>4.9</v>
      </c>
      <c r="O27" s="168" t="str">
        <f t="shared" si="16"/>
        <v>3.9</v>
      </c>
      <c r="P27" s="168" t="str">
        <f t="shared" si="16"/>
        <v>0.93</v>
      </c>
      <c r="Q27" s="168" t="str">
        <f t="shared" si="16"/>
        <v>5.1</v>
      </c>
      <c r="R27" s="186"/>
      <c r="S27" s="186"/>
      <c r="T27" s="186"/>
      <c r="U27" s="186"/>
      <c r="V27" s="172"/>
      <c r="W27" s="178">
        <v>8.5058341781964035</v>
      </c>
      <c r="X27" s="178">
        <v>4.6230000000000002</v>
      </c>
      <c r="Y27" s="178">
        <v>4.1520000000000001</v>
      </c>
      <c r="Z27" s="178">
        <v>1.6920196197947292E-2</v>
      </c>
      <c r="AA27" s="178">
        <v>8.6581404309268625E-2</v>
      </c>
      <c r="AB27" s="178">
        <v>0.12872233039272735</v>
      </c>
      <c r="AC27" s="178">
        <v>7.3595261442602764E-3</v>
      </c>
      <c r="AD27" s="178">
        <v>4.8784223046517097</v>
      </c>
      <c r="AE27" s="178">
        <v>3.9496123640863496</v>
      </c>
      <c r="AF27" s="178">
        <v>0.92880994056536059</v>
      </c>
      <c r="AG27" s="178">
        <v>5.1180057616959136</v>
      </c>
      <c r="AH27" s="173"/>
      <c r="AI27" s="173"/>
      <c r="AJ27" s="173"/>
      <c r="AK27" s="173"/>
      <c r="AM27" s="174">
        <f t="shared" si="1"/>
        <v>-1.050898721793306E-2</v>
      </c>
      <c r="AN27" s="174">
        <f t="shared" si="2"/>
        <v>2.5889967637539521E-3</v>
      </c>
      <c r="AO27" s="174">
        <f t="shared" si="3"/>
        <v>2.4026910139355569E-3</v>
      </c>
      <c r="AP27" s="174">
        <f t="shared" si="4"/>
        <v>-0.10504725174252727</v>
      </c>
      <c r="AQ27" s="174">
        <f t="shared" si="5"/>
        <v>1.766069801328406E-2</v>
      </c>
      <c r="AR27" s="174">
        <f t="shared" si="6"/>
        <v>6.4288791315801827E-2</v>
      </c>
      <c r="AS27" s="174">
        <f t="shared" si="7"/>
        <v>0.16049554003699396</v>
      </c>
      <c r="AT27" s="174">
        <f t="shared" si="8"/>
        <v>4.4938506566026704E-3</v>
      </c>
      <c r="AU27" s="174">
        <f t="shared" si="9"/>
        <v>3.6222228298508033E-2</v>
      </c>
      <c r="AV27" s="174">
        <f t="shared" si="10"/>
        <v>-0.15755250937440779</v>
      </c>
      <c r="AW27" s="174">
        <f t="shared" si="11"/>
        <v>6.256218523342503E-3</v>
      </c>
      <c r="AX27" s="174" t="e">
        <f t="shared" si="12"/>
        <v>#DIV/0!</v>
      </c>
      <c r="AY27" s="174" t="e">
        <f t="shared" si="13"/>
        <v>#DIV/0!</v>
      </c>
      <c r="AZ27" s="174" t="e">
        <f t="shared" si="14"/>
        <v>#DIV/0!</v>
      </c>
      <c r="BA27" s="174" t="e">
        <f t="shared" si="15"/>
        <v>#DIV/0!</v>
      </c>
      <c r="BB27" s="172"/>
      <c r="BC27" s="172"/>
      <c r="BD27" s="172"/>
    </row>
    <row r="28" spans="1:56" s="166" customFormat="1" ht="15">
      <c r="A28" s="436"/>
      <c r="B28" s="371"/>
      <c r="C28" s="439"/>
      <c r="D28" s="160">
        <v>5</v>
      </c>
      <c r="E28" s="448"/>
      <c r="F28" s="445"/>
      <c r="G28" s="168" t="str">
        <f t="shared" si="16"/>
        <v>10</v>
      </c>
      <c r="H28" s="168" t="str">
        <f t="shared" si="16"/>
        <v>4.5</v>
      </c>
      <c r="I28" s="168" t="str">
        <f t="shared" si="16"/>
        <v>4.2</v>
      </c>
      <c r="J28" s="168" t="str">
        <f t="shared" si="16"/>
        <v>0.022</v>
      </c>
      <c r="K28" s="168" t="str">
        <f t="shared" si="16"/>
        <v>0.077</v>
      </c>
      <c r="L28" s="168" t="str">
        <f t="shared" si="16"/>
        <v>0.11</v>
      </c>
      <c r="M28" s="168" t="str">
        <f t="shared" si="16"/>
        <v>0.0058</v>
      </c>
      <c r="N28" s="168" t="str">
        <f t="shared" si="16"/>
        <v>4.1</v>
      </c>
      <c r="O28" s="168" t="str">
        <f t="shared" si="16"/>
        <v>3.2</v>
      </c>
      <c r="P28" s="168" t="str">
        <f t="shared" si="16"/>
        <v>0.93</v>
      </c>
      <c r="Q28" s="168" t="str">
        <f t="shared" si="16"/>
        <v>4.4</v>
      </c>
      <c r="R28" s="186"/>
      <c r="S28" s="186"/>
      <c r="T28" s="186"/>
      <c r="U28" s="186"/>
      <c r="V28" s="172"/>
      <c r="W28" s="178">
        <v>10.008393907486658</v>
      </c>
      <c r="X28" s="178">
        <v>4.4820000000000002</v>
      </c>
      <c r="Y28" s="178">
        <v>4.2060000000000004</v>
      </c>
      <c r="Z28" s="178">
        <v>2.2122446479399763E-2</v>
      </c>
      <c r="AA28" s="178">
        <v>7.6688979127276694E-2</v>
      </c>
      <c r="AB28" s="178">
        <v>0.10511287970290797</v>
      </c>
      <c r="AC28" s="178">
        <v>5.8352278507449451E-3</v>
      </c>
      <c r="AD28" s="178">
        <v>4.1451162824340972</v>
      </c>
      <c r="AE28" s="178">
        <v>3.2122451020986098</v>
      </c>
      <c r="AF28" s="178">
        <v>0.93287118033548722</v>
      </c>
      <c r="AG28" s="178">
        <v>4.3548758155944265</v>
      </c>
      <c r="AH28" s="173"/>
      <c r="AI28" s="173"/>
      <c r="AJ28" s="173"/>
      <c r="AK28" s="173"/>
      <c r="AM28" s="174">
        <f t="shared" si="1"/>
        <v>-5.3207085257994677E-3</v>
      </c>
      <c r="AN28" s="174">
        <f t="shared" si="2"/>
        <v>4.4424700133275123E-3</v>
      </c>
      <c r="AO28" s="174">
        <f t="shared" si="3"/>
        <v>6.4958072516829706E-3</v>
      </c>
      <c r="AP28" s="174">
        <f t="shared" si="4"/>
        <v>-0.14861928120742782</v>
      </c>
      <c r="AQ28" s="174">
        <f t="shared" si="5"/>
        <v>-1.9735467745695477E-2</v>
      </c>
      <c r="AR28" s="174">
        <f t="shared" si="6"/>
        <v>5.159694121828462E-2</v>
      </c>
      <c r="AS28" s="174">
        <f t="shared" si="7"/>
        <v>0.14935482411389253</v>
      </c>
      <c r="AT28" s="174">
        <f t="shared" si="8"/>
        <v>2.7382404797395194E-2</v>
      </c>
      <c r="AU28" s="174">
        <f t="shared" si="9"/>
        <v>6.3622788973691585E-2</v>
      </c>
      <c r="AV28" s="174">
        <f t="shared" si="10"/>
        <v>-0.12216769953077437</v>
      </c>
      <c r="AW28" s="174">
        <f t="shared" si="11"/>
        <v>2.6619580643184766E-2</v>
      </c>
      <c r="AX28" s="174" t="e">
        <f t="shared" si="12"/>
        <v>#DIV/0!</v>
      </c>
      <c r="AY28" s="174" t="e">
        <f t="shared" si="13"/>
        <v>#DIV/0!</v>
      </c>
      <c r="AZ28" s="174" t="e">
        <f t="shared" si="14"/>
        <v>#DIV/0!</v>
      </c>
      <c r="BA28" s="174" t="e">
        <f t="shared" si="15"/>
        <v>#DIV/0!</v>
      </c>
      <c r="BB28" s="172"/>
      <c r="BC28" s="172"/>
      <c r="BD28" s="172"/>
    </row>
    <row r="29" spans="1:56" s="166" customFormat="1" ht="18" customHeight="1">
      <c r="A29" s="202"/>
      <c r="B29" s="202"/>
      <c r="C29" s="202"/>
      <c r="D29" s="202"/>
      <c r="E29" s="202"/>
      <c r="F29" s="202"/>
      <c r="G29" s="145"/>
      <c r="H29" s="145"/>
      <c r="I29" s="145"/>
      <c r="J29" s="145"/>
      <c r="K29" s="145"/>
      <c r="L29" s="145"/>
      <c r="M29" s="145"/>
      <c r="N29" s="144"/>
      <c r="O29" s="144"/>
      <c r="P29" s="165"/>
      <c r="Q29" s="165"/>
      <c r="R29" s="194"/>
      <c r="S29" s="194"/>
      <c r="T29" s="194"/>
      <c r="U29" s="194"/>
      <c r="V29" s="144"/>
      <c r="W29" s="202"/>
      <c r="X29" s="202"/>
      <c r="Y29" s="202"/>
      <c r="Z29" s="202"/>
      <c r="AA29" s="202"/>
      <c r="AB29" s="202"/>
      <c r="AC29" s="202"/>
      <c r="AD29" s="144"/>
      <c r="AE29" s="144"/>
      <c r="AF29" s="165"/>
      <c r="AG29" s="165"/>
      <c r="AH29" s="144"/>
      <c r="AJ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</row>
    <row r="30" spans="1:56" s="166" customFormat="1" ht="18" customHeight="1">
      <c r="A30" s="147" t="s">
        <v>233</v>
      </c>
      <c r="B30" s="203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44"/>
      <c r="O30" s="144"/>
      <c r="P30" s="165"/>
      <c r="Q30" s="165"/>
      <c r="R30" s="194"/>
      <c r="S30" s="194"/>
      <c r="T30" s="194"/>
      <c r="U30" s="194"/>
      <c r="V30" s="144"/>
      <c r="W30" s="182"/>
      <c r="X30" s="182"/>
      <c r="Y30" s="182"/>
      <c r="Z30" s="182"/>
      <c r="AA30" s="182"/>
      <c r="AB30" s="182"/>
      <c r="AC30" s="182"/>
      <c r="AD30" s="144"/>
      <c r="AE30" s="144"/>
      <c r="AF30" s="165"/>
      <c r="AG30" s="165"/>
      <c r="AH30" s="144"/>
      <c r="AJ30" s="144"/>
      <c r="AL30" s="144" t="s">
        <v>226</v>
      </c>
      <c r="AM30" s="183">
        <f t="shared" ref="AM30:BA30" si="17">STDEV(W9:W13)/AVERAGE(W9:W13)*100</f>
        <v>5.4389026645178644</v>
      </c>
      <c r="AN30" s="183">
        <f t="shared" si="17"/>
        <v>6.0888156510598455</v>
      </c>
      <c r="AO30" s="183">
        <f t="shared" si="17"/>
        <v>4.6997438172284713</v>
      </c>
      <c r="AP30" s="183">
        <f t="shared" si="17"/>
        <v>56.289019510611929</v>
      </c>
      <c r="AQ30" s="183">
        <f t="shared" si="17"/>
        <v>20.757798226367559</v>
      </c>
      <c r="AR30" s="183">
        <f t="shared" si="17"/>
        <v>20.476903746129604</v>
      </c>
      <c r="AS30" s="183">
        <f t="shared" si="17"/>
        <v>34.227090630873377</v>
      </c>
      <c r="AT30" s="183">
        <f t="shared" si="17"/>
        <v>20.933360415284273</v>
      </c>
      <c r="AU30" s="183">
        <f t="shared" si="17"/>
        <v>23.975991589935333</v>
      </c>
      <c r="AV30" s="183">
        <f t="shared" si="17"/>
        <v>14.762877307350136</v>
      </c>
      <c r="AW30" s="183">
        <f t="shared" si="17"/>
        <v>20.263483217053771</v>
      </c>
      <c r="AX30" s="183" t="e">
        <f t="shared" si="17"/>
        <v>#DIV/0!</v>
      </c>
      <c r="AY30" s="183" t="e">
        <f t="shared" si="17"/>
        <v>#DIV/0!</v>
      </c>
      <c r="AZ30" s="183" t="e">
        <f t="shared" si="17"/>
        <v>#DIV/0!</v>
      </c>
      <c r="BA30" s="183" t="e">
        <f t="shared" si="17"/>
        <v>#DIV/0!</v>
      </c>
    </row>
    <row r="31" spans="1:56" s="200" customFormat="1" ht="15.75" customHeight="1">
      <c r="A31" s="390" t="s">
        <v>179</v>
      </c>
      <c r="B31" s="402" t="s">
        <v>180</v>
      </c>
      <c r="C31" s="390" t="s">
        <v>181</v>
      </c>
      <c r="D31" s="390" t="s">
        <v>182</v>
      </c>
      <c r="E31" s="390" t="s">
        <v>183</v>
      </c>
      <c r="F31" s="405" t="s">
        <v>184</v>
      </c>
      <c r="G31" s="431" t="s">
        <v>185</v>
      </c>
      <c r="H31" s="408" t="s">
        <v>186</v>
      </c>
      <c r="I31" s="409"/>
      <c r="J31" s="408" t="s">
        <v>187</v>
      </c>
      <c r="K31" s="412"/>
      <c r="L31" s="412"/>
      <c r="M31" s="409"/>
      <c r="N31" s="331" t="s">
        <v>188</v>
      </c>
      <c r="O31" s="394" t="s">
        <v>189</v>
      </c>
      <c r="P31" s="395"/>
      <c r="Q31" s="192" t="s">
        <v>190</v>
      </c>
      <c r="R31" s="340"/>
      <c r="S31" s="341"/>
      <c r="T31" s="342"/>
      <c r="U31" s="342"/>
      <c r="W31" s="390" t="s">
        <v>193</v>
      </c>
      <c r="X31" s="402" t="s">
        <v>194</v>
      </c>
      <c r="Y31" s="390" t="s">
        <v>195</v>
      </c>
      <c r="Z31" s="390" t="s">
        <v>196</v>
      </c>
      <c r="AA31" s="390" t="s">
        <v>197</v>
      </c>
      <c r="AB31" s="405" t="s">
        <v>184</v>
      </c>
      <c r="AC31" s="405" t="s">
        <v>198</v>
      </c>
      <c r="AD31" s="408" t="s">
        <v>199</v>
      </c>
      <c r="AE31" s="409"/>
      <c r="AF31" s="408" t="s">
        <v>200</v>
      </c>
      <c r="AG31" s="412"/>
      <c r="AH31" s="412"/>
      <c r="AI31" s="409"/>
      <c r="AJ31" s="148" t="s">
        <v>188</v>
      </c>
      <c r="AK31" s="394" t="s">
        <v>201</v>
      </c>
      <c r="AL31" s="395"/>
      <c r="AM31" s="162" t="s">
        <v>190</v>
      </c>
      <c r="AN31" s="150" t="s">
        <v>202</v>
      </c>
      <c r="AO31" s="151" t="s">
        <v>191</v>
      </c>
      <c r="AP31" s="149" t="s">
        <v>192</v>
      </c>
    </row>
    <row r="32" spans="1:56" s="200" customFormat="1" ht="15.75">
      <c r="A32" s="391"/>
      <c r="B32" s="403"/>
      <c r="C32" s="391"/>
      <c r="D32" s="391"/>
      <c r="E32" s="391"/>
      <c r="F32" s="406"/>
      <c r="G32" s="432"/>
      <c r="H32" s="410"/>
      <c r="I32" s="411"/>
      <c r="J32" s="152" t="s">
        <v>203</v>
      </c>
      <c r="K32" s="153" t="s">
        <v>204</v>
      </c>
      <c r="L32" s="153" t="s">
        <v>205</v>
      </c>
      <c r="M32" s="154" t="s">
        <v>206</v>
      </c>
      <c r="N32" s="154" t="s">
        <v>207</v>
      </c>
      <c r="O32" s="152" t="s">
        <v>208</v>
      </c>
      <c r="P32" s="154" t="s">
        <v>209</v>
      </c>
      <c r="Q32" s="155" t="s">
        <v>210</v>
      </c>
      <c r="R32" s="340"/>
      <c r="S32" s="341"/>
      <c r="T32" s="342"/>
      <c r="U32" s="342"/>
      <c r="W32" s="391"/>
      <c r="X32" s="403"/>
      <c r="Y32" s="391"/>
      <c r="Z32" s="391"/>
      <c r="AA32" s="391"/>
      <c r="AB32" s="406"/>
      <c r="AC32" s="406"/>
      <c r="AD32" s="410"/>
      <c r="AE32" s="411"/>
      <c r="AF32" s="152" t="s">
        <v>203</v>
      </c>
      <c r="AG32" s="153" t="s">
        <v>204</v>
      </c>
      <c r="AH32" s="153" t="s">
        <v>205</v>
      </c>
      <c r="AI32" s="154" t="s">
        <v>206</v>
      </c>
      <c r="AJ32" s="154" t="s">
        <v>207</v>
      </c>
      <c r="AK32" s="152" t="s">
        <v>208</v>
      </c>
      <c r="AL32" s="154" t="s">
        <v>209</v>
      </c>
      <c r="AM32" s="155" t="s">
        <v>210</v>
      </c>
      <c r="AN32" s="157" t="s">
        <v>211</v>
      </c>
      <c r="AO32" s="158" t="s">
        <v>214</v>
      </c>
      <c r="AP32" s="156" t="s">
        <v>215</v>
      </c>
    </row>
    <row r="33" spans="1:53" s="200" customFormat="1" ht="20.25">
      <c r="A33" s="401"/>
      <c r="B33" s="404"/>
      <c r="C33" s="401"/>
      <c r="D33" s="401"/>
      <c r="E33" s="155" t="s">
        <v>216</v>
      </c>
      <c r="F33" s="406"/>
      <c r="G33" s="433"/>
      <c r="H33" s="163" t="s">
        <v>244</v>
      </c>
      <c r="I33" s="163" t="s">
        <v>218</v>
      </c>
      <c r="J33" s="398" t="s">
        <v>223</v>
      </c>
      <c r="K33" s="399"/>
      <c r="L33" s="399"/>
      <c r="M33" s="399"/>
      <c r="N33" s="399"/>
      <c r="O33" s="399"/>
      <c r="P33" s="399"/>
      <c r="Q33" s="400"/>
      <c r="R33" s="430"/>
      <c r="S33" s="430"/>
      <c r="T33" s="342"/>
      <c r="U33" s="342"/>
      <c r="W33" s="401"/>
      <c r="X33" s="404"/>
      <c r="Y33" s="401"/>
      <c r="Z33" s="401"/>
      <c r="AA33" s="155" t="s">
        <v>216</v>
      </c>
      <c r="AB33" s="406"/>
      <c r="AC33" s="407"/>
      <c r="AD33" s="163" t="s">
        <v>244</v>
      </c>
      <c r="AE33" s="163" t="s">
        <v>218</v>
      </c>
      <c r="AF33" s="398" t="s">
        <v>223</v>
      </c>
      <c r="AG33" s="399"/>
      <c r="AH33" s="399"/>
      <c r="AI33" s="399"/>
      <c r="AJ33" s="399"/>
      <c r="AK33" s="399"/>
      <c r="AL33" s="399"/>
      <c r="AM33" s="400"/>
      <c r="AN33" s="398" t="s">
        <v>221</v>
      </c>
      <c r="AO33" s="399"/>
      <c r="AP33" s="159" t="s">
        <v>221</v>
      </c>
    </row>
    <row r="34" spans="1:53" s="166" customFormat="1" ht="15" customHeight="1">
      <c r="A34" s="434" t="str">
        <f>A9</f>
        <v>Yamato</v>
      </c>
      <c r="B34" s="378" t="str">
        <f>B19</f>
        <v>Umblic Andosols</v>
      </c>
      <c r="C34" s="405">
        <v>1</v>
      </c>
      <c r="D34" s="167">
        <v>1</v>
      </c>
      <c r="E34" s="437" t="s">
        <v>227</v>
      </c>
      <c r="F34" s="437">
        <v>2</v>
      </c>
      <c r="G34" s="168" t="str">
        <f t="shared" ref="G34:G53" si="18">IF(ABS(AM9)&lt;0.25,FIXED(ROUND(W34,1-INT(LOG(ABS(W34)))),1-INT(LOG(ABS(W34))),FALSE),FIXED(ROUND(W34,1-INT(LOG(ABS(W34)))),1-INT(LOG(ABS(W34))),FALSE)&amp;" ")</f>
        <v>11</v>
      </c>
      <c r="H34" s="168" t="str">
        <f t="shared" ref="H34:H53" si="19">IF(ABS(AN9)&lt;0.25,FIXED(ROUND(X34,1-INT(LOG(ABS(X34)))),1-INT(LOG(ABS(X34))),FALSE),FIXED(ROUND(X34,1-INT(LOG(ABS(X34)))),1-INT(LOG(ABS(X34))),FALSE)&amp;" ")</f>
        <v>3.9</v>
      </c>
      <c r="I34" s="168" t="str">
        <f t="shared" ref="I34:I53" si="20">IF(ABS(AO9)&lt;0.25,FIXED(ROUND(Y34,1-INT(LOG(ABS(Y34)))),1-INT(LOG(ABS(Y34))),FALSE),FIXED(ROUND(Y34,1-INT(LOG(ABS(Y34)))),1-INT(LOG(ABS(Y34))),FALSE)&amp;" ")</f>
        <v>3.5</v>
      </c>
      <c r="J34" s="168" t="str">
        <f t="shared" ref="J34:J53" si="21">IF(ABS(AP9)&lt;0.25,FIXED(ROUND(Z34,1-INT(LOG(ABS(Z34)))),1-INT(LOG(ABS(Z34))),FALSE),FIXED(ROUND(Z34,1-INT(LOG(ABS(Z34)))),1-INT(LOG(ABS(Z34))),FALSE)&amp;" ")</f>
        <v>0.064</v>
      </c>
      <c r="K34" s="168" t="str">
        <f t="shared" ref="K34:K53" si="22">IF(ABS(AQ9)&lt;0.25,FIXED(ROUND(AA34,1-INT(LOG(ABS(AA34)))),1-INT(LOG(ABS(AA34))),FALSE),FIXED(ROUND(AA34,1-INT(LOG(ABS(AA34)))),1-INT(LOG(ABS(AA34))),FALSE)&amp;" ")</f>
        <v>0.21</v>
      </c>
      <c r="L34" s="168" t="str">
        <f t="shared" ref="L34:L53" si="23">IF(ABS(AR9)&lt;0.25,FIXED(ROUND(AB34,1-INT(LOG(ABS(AB34)))),1-INT(LOG(ABS(AB34))),FALSE),FIXED(ROUND(AB34,1-INT(LOG(ABS(AB34)))),1-INT(LOG(ABS(AB34))),FALSE)&amp;" ")</f>
        <v>0.26</v>
      </c>
      <c r="M34" s="168" t="str">
        <f t="shared" ref="M34:M53" si="24">IF(ABS(AS9)&lt;0.25,FIXED(ROUND(AC34,1-INT(LOG(ABS(AC34)))),1-INT(LOG(ABS(AC34))),FALSE),FIXED(ROUND(AC34,1-INT(LOG(ABS(AC34)))),1-INT(LOG(ABS(AC34))),FALSE)&amp;" ")</f>
        <v>0.021</v>
      </c>
      <c r="N34" s="168" t="str">
        <f t="shared" ref="N34:N53" si="25">IF(ABS(AT9)&lt;0.25,FIXED(ROUND(AD34,1-INT(LOG(ABS(AD34)))),1-INT(LOG(ABS(AD34))),FALSE),FIXED(ROUND(AD34,1-INT(LOG(ABS(AD34)))),1-INT(LOG(ABS(AD34))),FALSE)&amp;" ")</f>
        <v>16</v>
      </c>
      <c r="O34" s="168" t="str">
        <f t="shared" ref="O34:O53" si="26">IF(ABS(AU9)&lt;0.25,FIXED(ROUND(AE34,1-INT(LOG(ABS(AE34)))),1-INT(LOG(ABS(AE34))),FALSE),FIXED(ROUND(AE34,1-INT(LOG(ABS(AE34)))),1-INT(LOG(ABS(AE34))),FALSE)&amp;" ")</f>
        <v>15</v>
      </c>
      <c r="P34" s="168" t="str">
        <f t="shared" ref="P34:P53" si="27">IF(ABS(AV9)&lt;0.25,FIXED(ROUND(AF34,1-INT(LOG(ABS(AF34)))),1-INT(LOG(ABS(AF34))),FALSE),FIXED(ROUND(AF34,1-INT(LOG(ABS(AF34)))),1-INT(LOG(ABS(AF34))),FALSE)&amp;" ")</f>
        <v>1.1</v>
      </c>
      <c r="Q34" s="168" t="str">
        <f t="shared" ref="Q34:Q53" si="28">IF(ABS(AW9)&lt;0.25,FIXED(ROUND(AG34,1-INT(LOG(ABS(AG34)))),1-INT(LOG(ABS(AG34))),FALSE),FIXED(ROUND(AG34,1-INT(LOG(ABS(AG34)))),1-INT(LOG(ABS(AG34))),FALSE)&amp;" ")</f>
        <v>17</v>
      </c>
      <c r="R34" s="186"/>
      <c r="S34" s="186"/>
      <c r="T34" s="186"/>
      <c r="U34" s="186"/>
      <c r="V34" s="144"/>
      <c r="W34" s="168">
        <v>10.611979231187929</v>
      </c>
      <c r="X34" s="168">
        <v>3.871</v>
      </c>
      <c r="Y34" s="168">
        <v>3.5409999999999999</v>
      </c>
      <c r="Z34" s="168">
        <v>6.3971698567338711E-2</v>
      </c>
      <c r="AA34" s="168">
        <v>0.21221113052501978</v>
      </c>
      <c r="AB34" s="168">
        <v>0.26364407684016772</v>
      </c>
      <c r="AC34" s="168">
        <v>2.1208644713458204E-2</v>
      </c>
      <c r="AD34" s="168">
        <v>16.052010426029987</v>
      </c>
      <c r="AE34" s="168">
        <v>14.954739592056606</v>
      </c>
      <c r="AF34" s="168">
        <v>1.0972708339733834</v>
      </c>
      <c r="AG34" s="168">
        <v>16.613045976675973</v>
      </c>
      <c r="AH34" s="173"/>
      <c r="AI34" s="173"/>
      <c r="AJ34" s="173"/>
      <c r="AK34" s="173"/>
      <c r="AL34" s="144" t="s">
        <v>228</v>
      </c>
      <c r="AM34" s="183">
        <f t="shared" ref="AM34:BA34" si="29">STDEV(W34:W38)/AVERAGE(W34:W38)*100</f>
        <v>6.2641383102983728</v>
      </c>
      <c r="AN34" s="183">
        <f t="shared" si="29"/>
        <v>6.1091693629033781</v>
      </c>
      <c r="AO34" s="183">
        <f t="shared" si="29"/>
        <v>4.8198302494436911</v>
      </c>
      <c r="AP34" s="183">
        <f t="shared" si="29"/>
        <v>56.649282288418611</v>
      </c>
      <c r="AQ34" s="183">
        <f t="shared" si="29"/>
        <v>19.899996563103969</v>
      </c>
      <c r="AR34" s="183">
        <f t="shared" si="29"/>
        <v>17.550494231310608</v>
      </c>
      <c r="AS34" s="183">
        <f t="shared" si="29"/>
        <v>26.190133546532579</v>
      </c>
      <c r="AT34" s="183">
        <f t="shared" si="29"/>
        <v>22.077913601078677</v>
      </c>
      <c r="AU34" s="183">
        <f t="shared" si="29"/>
        <v>23.766625495015496</v>
      </c>
      <c r="AV34" s="183">
        <f t="shared" si="29"/>
        <v>10.745078821510765</v>
      </c>
      <c r="AW34" s="183">
        <f t="shared" si="29"/>
        <v>21.198519696832136</v>
      </c>
      <c r="AX34" s="183" t="e">
        <f t="shared" si="29"/>
        <v>#DIV/0!</v>
      </c>
      <c r="AY34" s="183" t="e">
        <f t="shared" si="29"/>
        <v>#DIV/0!</v>
      </c>
      <c r="AZ34" s="183" t="e">
        <f t="shared" si="29"/>
        <v>#DIV/0!</v>
      </c>
      <c r="BA34" s="183" t="e">
        <f t="shared" si="29"/>
        <v>#DIV/0!</v>
      </c>
    </row>
    <row r="35" spans="1:53" s="166" customFormat="1" ht="15">
      <c r="A35" s="435"/>
      <c r="B35" s="378"/>
      <c r="C35" s="406"/>
      <c r="D35" s="167">
        <v>2</v>
      </c>
      <c r="E35" s="438"/>
      <c r="F35" s="438"/>
      <c r="G35" s="168" t="str">
        <f t="shared" si="18"/>
        <v>11</v>
      </c>
      <c r="H35" s="168" t="str">
        <f t="shared" si="19"/>
        <v>4.1</v>
      </c>
      <c r="I35" s="168" t="str">
        <f t="shared" si="20"/>
        <v>3.8</v>
      </c>
      <c r="J35" s="168" t="str">
        <f t="shared" si="21"/>
        <v>0.071</v>
      </c>
      <c r="K35" s="168" t="str">
        <f t="shared" si="22"/>
        <v>0.15</v>
      </c>
      <c r="L35" s="168" t="str">
        <f t="shared" si="23"/>
        <v>0.22</v>
      </c>
      <c r="M35" s="168" t="str">
        <f t="shared" si="24"/>
        <v>0.021</v>
      </c>
      <c r="N35" s="168" t="str">
        <f t="shared" si="25"/>
        <v>12</v>
      </c>
      <c r="O35" s="168" t="str">
        <f t="shared" si="26"/>
        <v>11</v>
      </c>
      <c r="P35" s="168" t="str">
        <f t="shared" si="27"/>
        <v>1.2</v>
      </c>
      <c r="Q35" s="168" t="str">
        <f t="shared" si="28"/>
        <v>13</v>
      </c>
      <c r="R35" s="186"/>
      <c r="S35" s="186"/>
      <c r="T35" s="186"/>
      <c r="U35" s="186"/>
      <c r="V35" s="144"/>
      <c r="W35" s="168">
        <v>10.585629654680019</v>
      </c>
      <c r="X35" s="168">
        <v>4.141</v>
      </c>
      <c r="Y35" s="168">
        <v>3.7730000000000001</v>
      </c>
      <c r="Z35" s="168">
        <v>7.0881856931854545E-2</v>
      </c>
      <c r="AA35" s="168">
        <v>0.15117920235096588</v>
      </c>
      <c r="AB35" s="168">
        <v>0.22101570407583043</v>
      </c>
      <c r="AC35" s="168">
        <v>2.0915108217298174E-2</v>
      </c>
      <c r="AD35" s="168">
        <v>12.394437371696537</v>
      </c>
      <c r="AE35" s="168">
        <v>11.191265721053618</v>
      </c>
      <c r="AF35" s="168">
        <v>1.2031716506429186</v>
      </c>
      <c r="AG35" s="168">
        <v>12.858429243272486</v>
      </c>
      <c r="AH35" s="173"/>
      <c r="AI35" s="173"/>
      <c r="AJ35" s="173"/>
      <c r="AK35" s="173"/>
      <c r="AL35" s="144"/>
      <c r="AM35" s="183">
        <f t="shared" ref="AM35:BA35" si="30">STDEV(W39:W43)/AVERAGE(W39:W43)*100</f>
        <v>5.7872290581120307</v>
      </c>
      <c r="AN35" s="183">
        <f t="shared" si="30"/>
        <v>3.8074453195440796</v>
      </c>
      <c r="AO35" s="183">
        <f t="shared" si="30"/>
        <v>2.1213726315934909</v>
      </c>
      <c r="AP35" s="183">
        <f t="shared" si="30"/>
        <v>65.515621683488234</v>
      </c>
      <c r="AQ35" s="183">
        <f t="shared" si="30"/>
        <v>27.326543255448083</v>
      </c>
      <c r="AR35" s="183">
        <f t="shared" si="30"/>
        <v>20.649895796454022</v>
      </c>
      <c r="AS35" s="183">
        <f t="shared" si="30"/>
        <v>36.33662813401758</v>
      </c>
      <c r="AT35" s="183">
        <f t="shared" si="30"/>
        <v>19.747806392067911</v>
      </c>
      <c r="AU35" s="183">
        <f t="shared" si="30"/>
        <v>19.658517973751962</v>
      </c>
      <c r="AV35" s="183">
        <f t="shared" si="30"/>
        <v>21.613780131989643</v>
      </c>
      <c r="AW35" s="183">
        <f t="shared" si="30"/>
        <v>19.210997132134668</v>
      </c>
      <c r="AX35" s="183" t="e">
        <f t="shared" si="30"/>
        <v>#DIV/0!</v>
      </c>
      <c r="AY35" s="183" t="e">
        <f t="shared" si="30"/>
        <v>#DIV/0!</v>
      </c>
      <c r="AZ35" s="183" t="e">
        <f t="shared" si="30"/>
        <v>#DIV/0!</v>
      </c>
      <c r="BA35" s="183" t="e">
        <f t="shared" si="30"/>
        <v>#DIV/0!</v>
      </c>
    </row>
    <row r="36" spans="1:53" s="166" customFormat="1" ht="15">
      <c r="A36" s="435"/>
      <c r="B36" s="378"/>
      <c r="C36" s="406"/>
      <c r="D36" s="167">
        <v>3</v>
      </c>
      <c r="E36" s="438"/>
      <c r="F36" s="438"/>
      <c r="G36" s="168" t="str">
        <f t="shared" si="18"/>
        <v>11</v>
      </c>
      <c r="H36" s="168" t="str">
        <f t="shared" si="19"/>
        <v>3.9</v>
      </c>
      <c r="I36" s="168" t="str">
        <f t="shared" si="20"/>
        <v>3.6</v>
      </c>
      <c r="J36" s="168" t="str">
        <f t="shared" si="21"/>
        <v>0.21</v>
      </c>
      <c r="K36" s="168" t="str">
        <f t="shared" si="22"/>
        <v>0.22</v>
      </c>
      <c r="L36" s="168" t="str">
        <f t="shared" si="23"/>
        <v>0.27</v>
      </c>
      <c r="M36" s="168" t="str">
        <f t="shared" si="24"/>
        <v>0.016</v>
      </c>
      <c r="N36" s="168" t="str">
        <f t="shared" si="25"/>
        <v>14</v>
      </c>
      <c r="O36" s="168" t="str">
        <f t="shared" si="26"/>
        <v>13</v>
      </c>
      <c r="P36" s="168" t="str">
        <f t="shared" si="27"/>
        <v>1.3</v>
      </c>
      <c r="Q36" s="168" t="str">
        <f t="shared" si="28"/>
        <v>15</v>
      </c>
      <c r="R36" s="186"/>
      <c r="S36" s="186"/>
      <c r="T36" s="186"/>
      <c r="U36" s="186"/>
      <c r="V36" s="144"/>
      <c r="W36" s="168">
        <v>11.259993402616454</v>
      </c>
      <c r="X36" s="168">
        <v>3.8919999999999999</v>
      </c>
      <c r="Y36" s="168">
        <v>3.6160000000000001</v>
      </c>
      <c r="Z36" s="168">
        <v>0.20569774229375951</v>
      </c>
      <c r="AA36" s="168">
        <v>0.21725459617095269</v>
      </c>
      <c r="AB36" s="168">
        <v>0.26561544972294715</v>
      </c>
      <c r="AC36" s="168">
        <v>1.6398755549342163E-2</v>
      </c>
      <c r="AD36" s="168">
        <v>14.072163965562931</v>
      </c>
      <c r="AE36" s="168">
        <v>12.728143245259322</v>
      </c>
      <c r="AF36" s="168">
        <v>1.3440207203036094</v>
      </c>
      <c r="AG36" s="168">
        <v>14.777130509299932</v>
      </c>
      <c r="AH36" s="173"/>
      <c r="AI36" s="173"/>
      <c r="AJ36" s="173"/>
      <c r="AK36" s="173"/>
      <c r="AL36" s="144"/>
      <c r="AM36" s="183">
        <f t="shared" ref="AM36:BA36" si="31">STDEV(W44:W48)/AVERAGE(W44:W48)*100</f>
        <v>6.5287791835530475</v>
      </c>
      <c r="AN36" s="183">
        <f t="shared" si="31"/>
        <v>3.962563846563727</v>
      </c>
      <c r="AO36" s="183">
        <f t="shared" si="31"/>
        <v>4.1847136963868978</v>
      </c>
      <c r="AP36" s="183">
        <f t="shared" si="31"/>
        <v>45.543986723315108</v>
      </c>
      <c r="AQ36" s="183">
        <f t="shared" si="31"/>
        <v>18.136749063676529</v>
      </c>
      <c r="AR36" s="183">
        <f t="shared" si="31"/>
        <v>17.143950497687211</v>
      </c>
      <c r="AS36" s="183">
        <f t="shared" si="31"/>
        <v>47.430925796636643</v>
      </c>
      <c r="AT36" s="183">
        <f t="shared" si="31"/>
        <v>21.87120334995674</v>
      </c>
      <c r="AU36" s="183">
        <f t="shared" si="31"/>
        <v>20.930936221453948</v>
      </c>
      <c r="AV36" s="183">
        <f t="shared" si="31"/>
        <v>41.042969198503904</v>
      </c>
      <c r="AW36" s="183">
        <f t="shared" si="31"/>
        <v>21.263177670195663</v>
      </c>
      <c r="AX36" s="183" t="e">
        <f t="shared" si="31"/>
        <v>#DIV/0!</v>
      </c>
      <c r="AY36" s="183" t="e">
        <f t="shared" si="31"/>
        <v>#DIV/0!</v>
      </c>
      <c r="AZ36" s="183" t="e">
        <f t="shared" si="31"/>
        <v>#DIV/0!</v>
      </c>
      <c r="BA36" s="183" t="e">
        <f t="shared" si="31"/>
        <v>#DIV/0!</v>
      </c>
    </row>
    <row r="37" spans="1:53" s="166" customFormat="1" ht="15">
      <c r="A37" s="435"/>
      <c r="B37" s="378"/>
      <c r="C37" s="406"/>
      <c r="D37" s="167">
        <v>4</v>
      </c>
      <c r="E37" s="438"/>
      <c r="F37" s="438"/>
      <c r="G37" s="168" t="str">
        <f t="shared" si="18"/>
        <v>9.6</v>
      </c>
      <c r="H37" s="168" t="str">
        <f t="shared" si="19"/>
        <v>4.5</v>
      </c>
      <c r="I37" s="168" t="str">
        <f t="shared" si="20"/>
        <v>4.0</v>
      </c>
      <c r="J37" s="168" t="str">
        <f t="shared" si="21"/>
        <v>0.28</v>
      </c>
      <c r="K37" s="168" t="str">
        <f t="shared" si="22"/>
        <v>0.14</v>
      </c>
      <c r="L37" s="168" t="str">
        <f t="shared" si="23"/>
        <v>0.19</v>
      </c>
      <c r="M37" s="168" t="str">
        <f t="shared" si="24"/>
        <v>0.010</v>
      </c>
      <c r="N37" s="168" t="str">
        <f t="shared" si="25"/>
        <v>8.4</v>
      </c>
      <c r="O37" s="168" t="str">
        <f t="shared" si="26"/>
        <v>7.4</v>
      </c>
      <c r="P37" s="168" t="str">
        <f t="shared" si="27"/>
        <v>1.0</v>
      </c>
      <c r="Q37" s="168" t="str">
        <f t="shared" si="28"/>
        <v>9.0</v>
      </c>
      <c r="R37" s="186"/>
      <c r="S37" s="186"/>
      <c r="T37" s="186"/>
      <c r="U37" s="186"/>
      <c r="V37" s="144"/>
      <c r="W37" s="168">
        <v>9.6289806986367754</v>
      </c>
      <c r="X37" s="168">
        <v>4.4630000000000001</v>
      </c>
      <c r="Y37" s="168">
        <v>3.9870000000000001</v>
      </c>
      <c r="Z37" s="168">
        <v>0.27598712955320492</v>
      </c>
      <c r="AA37" s="168">
        <v>0.1416153787707905</v>
      </c>
      <c r="AB37" s="168">
        <v>0.18573840988187201</v>
      </c>
      <c r="AC37" s="168">
        <v>1.0486250327695691E-2</v>
      </c>
      <c r="AD37" s="168">
        <v>8.419505717655305</v>
      </c>
      <c r="AE37" s="168">
        <v>7.4109190952278468</v>
      </c>
      <c r="AF37" s="168">
        <v>1.008586622427458</v>
      </c>
      <c r="AG37" s="168">
        <v>9.0333328861888678</v>
      </c>
      <c r="AH37" s="173"/>
      <c r="AI37" s="173"/>
      <c r="AJ37" s="173"/>
      <c r="AK37" s="173"/>
      <c r="AL37" s="144"/>
      <c r="AM37" s="183">
        <f t="shared" ref="AM37:BA37" si="32">STDEV(W49:W53)/AVERAGE(W49:W53)*100</f>
        <v>10.816428853672464</v>
      </c>
      <c r="AN37" s="183">
        <f t="shared" si="32"/>
        <v>2.0214838166137881</v>
      </c>
      <c r="AO37" s="183">
        <f t="shared" si="32"/>
        <v>2.0442971558243337</v>
      </c>
      <c r="AP37" s="183">
        <f t="shared" si="32"/>
        <v>36.666990380363373</v>
      </c>
      <c r="AQ37" s="183">
        <f t="shared" si="32"/>
        <v>20.746177872920779</v>
      </c>
      <c r="AR37" s="183">
        <f t="shared" si="32"/>
        <v>20.706412880542079</v>
      </c>
      <c r="AS37" s="183">
        <f t="shared" si="32"/>
        <v>43.297613518498004</v>
      </c>
      <c r="AT37" s="183">
        <f t="shared" si="32"/>
        <v>21.628667487178806</v>
      </c>
      <c r="AU37" s="183">
        <f t="shared" si="32"/>
        <v>27.412889955746156</v>
      </c>
      <c r="AV37" s="183">
        <f t="shared" si="32"/>
        <v>23.142104383844377</v>
      </c>
      <c r="AW37" s="183">
        <f t="shared" si="32"/>
        <v>21.314738541991296</v>
      </c>
      <c r="AX37" s="183" t="e">
        <f t="shared" si="32"/>
        <v>#DIV/0!</v>
      </c>
      <c r="AY37" s="183" t="e">
        <f t="shared" si="32"/>
        <v>#DIV/0!</v>
      </c>
      <c r="AZ37" s="183" t="e">
        <f t="shared" si="32"/>
        <v>#DIV/0!</v>
      </c>
      <c r="BA37" s="183" t="e">
        <f t="shared" si="32"/>
        <v>#DIV/0!</v>
      </c>
    </row>
    <row r="38" spans="1:53" s="166" customFormat="1" ht="15">
      <c r="A38" s="435"/>
      <c r="B38" s="378"/>
      <c r="C38" s="406"/>
      <c r="D38" s="167">
        <v>5</v>
      </c>
      <c r="E38" s="439"/>
      <c r="F38" s="439"/>
      <c r="G38" s="168" t="str">
        <f t="shared" si="18"/>
        <v>11</v>
      </c>
      <c r="H38" s="168" t="str">
        <f t="shared" si="19"/>
        <v>3.9</v>
      </c>
      <c r="I38" s="168" t="str">
        <f t="shared" si="20"/>
        <v>3.6</v>
      </c>
      <c r="J38" s="168" t="str">
        <f t="shared" si="21"/>
        <v>0.21</v>
      </c>
      <c r="K38" s="168" t="str">
        <f t="shared" si="22"/>
        <v>0.21</v>
      </c>
      <c r="L38" s="168" t="str">
        <f t="shared" si="23"/>
        <v>0.30</v>
      </c>
      <c r="M38" s="168" t="str">
        <f t="shared" si="24"/>
        <v>0.021</v>
      </c>
      <c r="N38" s="168" t="str">
        <f t="shared" si="25"/>
        <v>14</v>
      </c>
      <c r="O38" s="168" t="str">
        <f t="shared" si="26"/>
        <v>13</v>
      </c>
      <c r="P38" s="168" t="str">
        <f t="shared" si="27"/>
        <v>1.2</v>
      </c>
      <c r="Q38" s="168" t="str">
        <f t="shared" si="28"/>
        <v>15</v>
      </c>
      <c r="R38" s="186"/>
      <c r="S38" s="186"/>
      <c r="T38" s="186"/>
      <c r="U38" s="186"/>
      <c r="V38" s="144"/>
      <c r="W38" s="168">
        <v>11.256691296922289</v>
      </c>
      <c r="X38" s="168">
        <v>3.944</v>
      </c>
      <c r="Y38" s="168">
        <v>3.6120000000000001</v>
      </c>
      <c r="Z38" s="168">
        <v>0.21227043870947229</v>
      </c>
      <c r="AA38" s="168">
        <v>0.21230340639663733</v>
      </c>
      <c r="AB38" s="168">
        <v>0.29633831496465407</v>
      </c>
      <c r="AC38" s="168">
        <v>2.1477378667753694E-2</v>
      </c>
      <c r="AD38" s="168">
        <v>14.071746315234737</v>
      </c>
      <c r="AE38" s="168">
        <v>12.905776190442987</v>
      </c>
      <c r="AF38" s="168">
        <v>1.1659701247917482</v>
      </c>
      <c r="AG38" s="168">
        <v>14.814135853973255</v>
      </c>
      <c r="AH38" s="173"/>
      <c r="AI38" s="173"/>
      <c r="AJ38" s="173"/>
      <c r="AK38" s="173"/>
      <c r="AL38" s="144"/>
      <c r="AM38" s="144"/>
      <c r="AN38" s="144"/>
      <c r="AO38" s="144"/>
      <c r="AP38" s="144"/>
      <c r="AQ38" s="144"/>
      <c r="AR38" s="144"/>
      <c r="AS38" s="144"/>
      <c r="AT38" s="144"/>
    </row>
    <row r="39" spans="1:53" s="166" customFormat="1" ht="15">
      <c r="A39" s="435"/>
      <c r="B39" s="378"/>
      <c r="C39" s="406"/>
      <c r="D39" s="167">
        <v>1</v>
      </c>
      <c r="E39" s="440" t="s">
        <v>229</v>
      </c>
      <c r="F39" s="437">
        <v>2</v>
      </c>
      <c r="G39" s="168" t="str">
        <f t="shared" si="18"/>
        <v>10</v>
      </c>
      <c r="H39" s="168" t="str">
        <f t="shared" si="19"/>
        <v>4.5</v>
      </c>
      <c r="I39" s="168" t="str">
        <f t="shared" si="20"/>
        <v>4.0</v>
      </c>
      <c r="J39" s="168" t="str">
        <f t="shared" si="21"/>
        <v>0.016</v>
      </c>
      <c r="K39" s="168" t="str">
        <f t="shared" si="22"/>
        <v>0.10</v>
      </c>
      <c r="L39" s="168" t="str">
        <f t="shared" si="23"/>
        <v>0.14</v>
      </c>
      <c r="M39" s="168" t="str">
        <f t="shared" si="24"/>
        <v>0.0089</v>
      </c>
      <c r="N39" s="168" t="str">
        <f t="shared" si="25"/>
        <v>7.9</v>
      </c>
      <c r="O39" s="168" t="str">
        <f t="shared" si="26"/>
        <v>7.1</v>
      </c>
      <c r="P39" s="168" t="str">
        <f t="shared" si="27"/>
        <v>0.82</v>
      </c>
      <c r="Q39" s="168" t="str">
        <f t="shared" si="28"/>
        <v>8.2</v>
      </c>
      <c r="R39" s="186"/>
      <c r="S39" s="186"/>
      <c r="T39" s="186"/>
      <c r="U39" s="186"/>
      <c r="V39" s="144"/>
      <c r="W39" s="168">
        <v>10.198962032774743</v>
      </c>
      <c r="X39" s="168">
        <v>4.4649999999999999</v>
      </c>
      <c r="Y39" s="168">
        <v>4.0449999999999999</v>
      </c>
      <c r="Z39" s="168">
        <v>1.6463174782126444E-2</v>
      </c>
      <c r="AA39" s="168">
        <v>0.10263243392526014</v>
      </c>
      <c r="AB39" s="168">
        <v>0.13862672334279905</v>
      </c>
      <c r="AC39" s="168">
        <v>8.932344809640164E-3</v>
      </c>
      <c r="AD39" s="168">
        <v>7.9166934324345366</v>
      </c>
      <c r="AE39" s="168">
        <v>7.0968131549106932</v>
      </c>
      <c r="AF39" s="168">
        <v>0.81988027752384285</v>
      </c>
      <c r="AG39" s="168">
        <v>8.1833481092943625</v>
      </c>
      <c r="AH39" s="173"/>
      <c r="AI39" s="173"/>
      <c r="AJ39" s="173"/>
      <c r="AK39" s="173"/>
      <c r="AL39" s="144"/>
      <c r="AM39" s="144"/>
      <c r="AN39" s="144"/>
      <c r="AO39" s="144"/>
      <c r="AP39" s="144"/>
      <c r="AQ39" s="144"/>
      <c r="AR39" s="144"/>
      <c r="AS39" s="144"/>
      <c r="AT39" s="144"/>
    </row>
    <row r="40" spans="1:53" s="166" customFormat="1" ht="15">
      <c r="A40" s="435"/>
      <c r="B40" s="378"/>
      <c r="C40" s="406"/>
      <c r="D40" s="167">
        <v>2</v>
      </c>
      <c r="E40" s="441"/>
      <c r="F40" s="438"/>
      <c r="G40" s="168" t="str">
        <f t="shared" si="18"/>
        <v>11</v>
      </c>
      <c r="H40" s="168" t="str">
        <f t="shared" si="19"/>
        <v>4.6</v>
      </c>
      <c r="I40" s="168" t="str">
        <f t="shared" si="20"/>
        <v>4.1</v>
      </c>
      <c r="J40" s="168" t="str">
        <f t="shared" si="21"/>
        <v>0.045</v>
      </c>
      <c r="K40" s="168" t="str">
        <f t="shared" si="22"/>
        <v>0.098</v>
      </c>
      <c r="L40" s="168" t="str">
        <f t="shared" si="23"/>
        <v>0.15</v>
      </c>
      <c r="M40" s="168" t="str">
        <f t="shared" si="24"/>
        <v>0.018</v>
      </c>
      <c r="N40" s="168" t="str">
        <f t="shared" si="25"/>
        <v>6.7</v>
      </c>
      <c r="O40" s="168" t="str">
        <f t="shared" si="26"/>
        <v>6.1</v>
      </c>
      <c r="P40" s="168" t="str">
        <f t="shared" si="27"/>
        <v>0.63</v>
      </c>
      <c r="Q40" s="168" t="str">
        <f t="shared" si="28"/>
        <v>7.0</v>
      </c>
      <c r="R40" s="186"/>
      <c r="S40" s="186"/>
      <c r="T40" s="186"/>
      <c r="U40" s="186"/>
      <c r="V40" s="144"/>
      <c r="W40" s="168">
        <v>10.506885039532976</v>
      </c>
      <c r="X40" s="168">
        <v>4.6040000000000001</v>
      </c>
      <c r="Y40" s="168">
        <v>4.1070000000000002</v>
      </c>
      <c r="Z40" s="168">
        <v>4.5107101777613776E-2</v>
      </c>
      <c r="AA40" s="168">
        <v>9.809191400422744E-2</v>
      </c>
      <c r="AB40" s="168">
        <v>0.14539710232375383</v>
      </c>
      <c r="AC40" s="168">
        <v>1.76090318986908E-2</v>
      </c>
      <c r="AD40" s="168">
        <v>6.7276591612067707</v>
      </c>
      <c r="AE40" s="168">
        <v>6.0999800541822218</v>
      </c>
      <c r="AF40" s="168">
        <v>0.62767910702454821</v>
      </c>
      <c r="AG40" s="168">
        <v>7.0338643112110564</v>
      </c>
      <c r="AH40" s="173"/>
      <c r="AI40" s="173"/>
      <c r="AJ40" s="173"/>
      <c r="AK40" s="173"/>
      <c r="AL40" s="144"/>
      <c r="AM40" s="144"/>
      <c r="AN40" s="144"/>
      <c r="AO40" s="144"/>
      <c r="AP40" s="144"/>
      <c r="AQ40" s="144"/>
      <c r="AR40" s="144"/>
      <c r="AS40" s="144"/>
      <c r="AT40" s="144"/>
    </row>
    <row r="41" spans="1:53" s="166" customFormat="1" ht="15">
      <c r="A41" s="435"/>
      <c r="B41" s="378"/>
      <c r="C41" s="406"/>
      <c r="D41" s="167">
        <v>3</v>
      </c>
      <c r="E41" s="441"/>
      <c r="F41" s="438"/>
      <c r="G41" s="168" t="str">
        <f t="shared" si="18"/>
        <v>11</v>
      </c>
      <c r="H41" s="168" t="str">
        <f t="shared" si="19"/>
        <v>4.3</v>
      </c>
      <c r="I41" s="168" t="str">
        <f t="shared" si="20"/>
        <v>4.0</v>
      </c>
      <c r="J41" s="168" t="str">
        <f t="shared" si="21"/>
        <v>0.061</v>
      </c>
      <c r="K41" s="168" t="str">
        <f t="shared" si="22"/>
        <v>0.16</v>
      </c>
      <c r="L41" s="168" t="str">
        <f t="shared" si="23"/>
        <v>0.22</v>
      </c>
      <c r="M41" s="168" t="str">
        <f t="shared" si="24"/>
        <v>0.014</v>
      </c>
      <c r="N41" s="168" t="str">
        <f t="shared" si="25"/>
        <v>8.9</v>
      </c>
      <c r="O41" s="168" t="str">
        <f t="shared" si="26"/>
        <v>8.0</v>
      </c>
      <c r="P41" s="168" t="str">
        <f t="shared" si="27"/>
        <v>0.90</v>
      </c>
      <c r="Q41" s="168" t="str">
        <f t="shared" si="28"/>
        <v>9.3</v>
      </c>
      <c r="R41" s="186"/>
      <c r="S41" s="186"/>
      <c r="T41" s="186"/>
      <c r="U41" s="186"/>
      <c r="V41" s="144"/>
      <c r="W41" s="168">
        <v>10.80946633469599</v>
      </c>
      <c r="X41" s="168">
        <v>4.2670000000000003</v>
      </c>
      <c r="Y41" s="168">
        <v>3.9550000000000001</v>
      </c>
      <c r="Z41" s="168">
        <v>6.064108868725604E-2</v>
      </c>
      <c r="AA41" s="168">
        <v>0.16437649518381842</v>
      </c>
      <c r="AB41" s="168">
        <v>0.21726732306435551</v>
      </c>
      <c r="AC41" s="168">
        <v>1.3831912080300532E-2</v>
      </c>
      <c r="AD41" s="168">
        <v>8.8736220640824559</v>
      </c>
      <c r="AE41" s="168">
        <v>7.9782815760981141</v>
      </c>
      <c r="AF41" s="168">
        <v>0.89534048798434218</v>
      </c>
      <c r="AG41" s="168">
        <v>9.3297388830981873</v>
      </c>
      <c r="AH41" s="173"/>
      <c r="AI41" s="173"/>
      <c r="AJ41" s="173"/>
      <c r="AK41" s="173"/>
      <c r="AL41" s="144"/>
      <c r="AM41" s="144"/>
      <c r="AN41" s="144"/>
      <c r="AO41" s="144"/>
      <c r="AP41" s="144"/>
      <c r="AQ41" s="144"/>
      <c r="AR41" s="144"/>
      <c r="AS41" s="144"/>
      <c r="AT41" s="144"/>
    </row>
    <row r="42" spans="1:53" s="166" customFormat="1" ht="15">
      <c r="A42" s="435"/>
      <c r="B42" s="378"/>
      <c r="C42" s="406"/>
      <c r="D42" s="167">
        <v>4</v>
      </c>
      <c r="E42" s="441"/>
      <c r="F42" s="438"/>
      <c r="G42" s="168" t="str">
        <f t="shared" si="18"/>
        <v>10.0</v>
      </c>
      <c r="H42" s="168" t="str">
        <f t="shared" si="19"/>
        <v>4.7</v>
      </c>
      <c r="I42" s="168" t="str">
        <f t="shared" si="20"/>
        <v>4.2</v>
      </c>
      <c r="J42" s="168" t="str">
        <f t="shared" si="21"/>
        <v>0.12</v>
      </c>
      <c r="K42" s="168" t="str">
        <f t="shared" si="22"/>
        <v>0.087</v>
      </c>
      <c r="L42" s="168" t="str">
        <f t="shared" si="23"/>
        <v>0.14</v>
      </c>
      <c r="M42" s="168" t="str">
        <f t="shared" si="24"/>
        <v>0.0079</v>
      </c>
      <c r="N42" s="168" t="str">
        <f t="shared" si="25"/>
        <v>5.3</v>
      </c>
      <c r="O42" s="168" t="str">
        <f t="shared" si="26"/>
        <v>4.7</v>
      </c>
      <c r="P42" s="168" t="str">
        <f t="shared" si="27"/>
        <v>0.56</v>
      </c>
      <c r="Q42" s="168" t="str">
        <f t="shared" si="28"/>
        <v>5.6</v>
      </c>
      <c r="R42" s="186"/>
      <c r="S42" s="186"/>
      <c r="T42" s="186"/>
      <c r="U42" s="186"/>
      <c r="V42" s="144"/>
      <c r="W42" s="168">
        <v>9.9827914540919789</v>
      </c>
      <c r="X42" s="168">
        <v>4.7300000000000004</v>
      </c>
      <c r="Y42" s="168">
        <v>4.1829999999999998</v>
      </c>
      <c r="Z42" s="168">
        <v>0.11944987305380796</v>
      </c>
      <c r="AA42" s="168">
        <v>8.6764202147116998E-2</v>
      </c>
      <c r="AB42" s="168">
        <v>0.13909588330958689</v>
      </c>
      <c r="AC42" s="168">
        <v>7.937888426686638E-3</v>
      </c>
      <c r="AD42" s="168">
        <v>5.2703753664800868</v>
      </c>
      <c r="AE42" s="168">
        <v>4.7072634742351358</v>
      </c>
      <c r="AF42" s="168">
        <v>0.5631118922449504</v>
      </c>
      <c r="AG42" s="168">
        <v>5.623623213417285</v>
      </c>
      <c r="AH42" s="173"/>
      <c r="AI42" s="173"/>
      <c r="AJ42" s="173"/>
      <c r="AK42" s="173"/>
      <c r="AL42" s="144"/>
      <c r="AM42" s="144"/>
      <c r="AN42" s="144"/>
      <c r="AO42" s="144"/>
      <c r="AP42" s="144"/>
      <c r="AQ42" s="144"/>
      <c r="AR42" s="144"/>
      <c r="AS42" s="144"/>
      <c r="AT42" s="144"/>
    </row>
    <row r="43" spans="1:53" s="166" customFormat="1" ht="15">
      <c r="A43" s="435"/>
      <c r="B43" s="378"/>
      <c r="C43" s="407"/>
      <c r="D43" s="167">
        <v>5</v>
      </c>
      <c r="E43" s="442"/>
      <c r="F43" s="439"/>
      <c r="G43" s="168" t="str">
        <f t="shared" si="18"/>
        <v>12</v>
      </c>
      <c r="H43" s="168" t="str">
        <f t="shared" si="19"/>
        <v>4.5</v>
      </c>
      <c r="I43" s="168" t="str">
        <f t="shared" si="20"/>
        <v>4.1</v>
      </c>
      <c r="J43" s="168" t="str">
        <f t="shared" si="21"/>
        <v>0.048</v>
      </c>
      <c r="K43" s="168" t="str">
        <f t="shared" si="22"/>
        <v>0.11</v>
      </c>
      <c r="L43" s="168" t="str">
        <f t="shared" si="23"/>
        <v>0.16</v>
      </c>
      <c r="M43" s="168" t="str">
        <f t="shared" si="24"/>
        <v>0.0089</v>
      </c>
      <c r="N43" s="168" t="str">
        <f t="shared" si="25"/>
        <v>6.4</v>
      </c>
      <c r="O43" s="168" t="str">
        <f t="shared" si="26"/>
        <v>5.8</v>
      </c>
      <c r="P43" s="168" t="str">
        <f t="shared" si="27"/>
        <v>0.58</v>
      </c>
      <c r="Q43" s="168" t="str">
        <f t="shared" si="28"/>
        <v>6.7</v>
      </c>
      <c r="R43" s="186"/>
      <c r="S43" s="186"/>
      <c r="T43" s="186"/>
      <c r="U43" s="186"/>
      <c r="V43" s="144"/>
      <c r="W43" s="168">
        <v>11.556362800162857</v>
      </c>
      <c r="X43" s="168">
        <v>4.5380000000000003</v>
      </c>
      <c r="Y43" s="168">
        <v>4.1230000000000002</v>
      </c>
      <c r="Z43" s="177">
        <v>4.8207490112246031E-2</v>
      </c>
      <c r="AA43" s="168">
        <v>0.10512924724789009</v>
      </c>
      <c r="AB43" s="168">
        <v>0.16161407086483953</v>
      </c>
      <c r="AC43" s="168">
        <v>8.8517548743607503E-3</v>
      </c>
      <c r="AD43" s="168">
        <v>6.4256464972893808</v>
      </c>
      <c r="AE43" s="168">
        <v>5.8455534107285345</v>
      </c>
      <c r="AF43" s="168">
        <v>0.58009308656084735</v>
      </c>
      <c r="AG43" s="168">
        <v>6.7494490603887174</v>
      </c>
      <c r="AH43" s="173"/>
      <c r="AI43" s="173"/>
      <c r="AJ43" s="173"/>
      <c r="AK43" s="173"/>
      <c r="AL43" s="144"/>
      <c r="AM43" s="144"/>
      <c r="AN43" s="144"/>
      <c r="AO43" s="144"/>
      <c r="AP43" s="144"/>
      <c r="AQ43" s="144"/>
      <c r="AR43" s="144"/>
      <c r="AS43" s="144"/>
      <c r="AT43" s="144"/>
    </row>
    <row r="44" spans="1:53" s="166" customFormat="1" ht="15">
      <c r="A44" s="435"/>
      <c r="B44" s="378" t="str">
        <f>B34</f>
        <v>Umblic Andosols</v>
      </c>
      <c r="C44" s="437">
        <v>2</v>
      </c>
      <c r="D44" s="160">
        <v>1</v>
      </c>
      <c r="E44" s="443" t="s">
        <v>222</v>
      </c>
      <c r="F44" s="443">
        <v>2</v>
      </c>
      <c r="G44" s="168" t="str">
        <f t="shared" si="18"/>
        <v>9.6</v>
      </c>
      <c r="H44" s="168" t="str">
        <f t="shared" si="19"/>
        <v>4.3</v>
      </c>
      <c r="I44" s="168" t="str">
        <f t="shared" si="20"/>
        <v>3.9</v>
      </c>
      <c r="J44" s="168" t="str">
        <f t="shared" si="21"/>
        <v>0.081</v>
      </c>
      <c r="K44" s="168" t="str">
        <f t="shared" si="22"/>
        <v>0.13</v>
      </c>
      <c r="L44" s="168" t="str">
        <f t="shared" si="23"/>
        <v>0.18</v>
      </c>
      <c r="M44" s="168" t="str">
        <f t="shared" si="24"/>
        <v>0.014</v>
      </c>
      <c r="N44" s="168" t="str">
        <f t="shared" si="25"/>
        <v>9.3</v>
      </c>
      <c r="O44" s="168" t="str">
        <f t="shared" si="26"/>
        <v>8.8</v>
      </c>
      <c r="P44" s="168" t="str">
        <f t="shared" si="27"/>
        <v>0.53</v>
      </c>
      <c r="Q44" s="168" t="str">
        <f t="shared" si="28"/>
        <v>9.7</v>
      </c>
      <c r="R44" s="186"/>
      <c r="S44" s="186"/>
      <c r="T44" s="186"/>
      <c r="U44" s="186"/>
      <c r="V44" s="144"/>
      <c r="W44" s="178">
        <v>9.5680029688024621</v>
      </c>
      <c r="X44" s="178">
        <v>4.2720000000000002</v>
      </c>
      <c r="Y44" s="179">
        <v>3.9159999999999999</v>
      </c>
      <c r="Z44" s="178">
        <v>8.1282071663458161E-2</v>
      </c>
      <c r="AA44" s="180">
        <v>0.12955176383949105</v>
      </c>
      <c r="AB44" s="178">
        <v>0.18092591630893209</v>
      </c>
      <c r="AC44" s="178">
        <v>1.4331971170940963E-2</v>
      </c>
      <c r="AD44" s="178">
        <v>9.2913666517544478</v>
      </c>
      <c r="AE44" s="178">
        <v>8.7654402375041958</v>
      </c>
      <c r="AF44" s="178">
        <v>0.525926414250251</v>
      </c>
      <c r="AG44" s="178">
        <v>9.6974583747372698</v>
      </c>
      <c r="AH44" s="173"/>
      <c r="AI44" s="173"/>
      <c r="AJ44" s="173"/>
      <c r="AK44" s="173"/>
      <c r="AL44" s="144"/>
      <c r="AM44" s="144"/>
      <c r="AN44" s="144"/>
      <c r="AO44" s="144"/>
      <c r="AP44" s="144"/>
      <c r="AQ44" s="144"/>
      <c r="AR44" s="144"/>
      <c r="AS44" s="144"/>
      <c r="AT44" s="144"/>
    </row>
    <row r="45" spans="1:53" s="166" customFormat="1" ht="15">
      <c r="A45" s="435"/>
      <c r="B45" s="378"/>
      <c r="C45" s="438"/>
      <c r="D45" s="160">
        <v>2</v>
      </c>
      <c r="E45" s="444"/>
      <c r="F45" s="444"/>
      <c r="G45" s="168" t="str">
        <f t="shared" si="18"/>
        <v>11</v>
      </c>
      <c r="H45" s="168" t="str">
        <f t="shared" si="19"/>
        <v>4.2</v>
      </c>
      <c r="I45" s="168" t="str">
        <f t="shared" si="20"/>
        <v>3.8</v>
      </c>
      <c r="J45" s="168" t="str">
        <f t="shared" si="21"/>
        <v>0.12</v>
      </c>
      <c r="K45" s="168" t="str">
        <f t="shared" si="22"/>
        <v>0.20</v>
      </c>
      <c r="L45" s="168" t="str">
        <f t="shared" si="23"/>
        <v>0.28</v>
      </c>
      <c r="M45" s="168" t="str">
        <f t="shared" si="24"/>
        <v>0.037</v>
      </c>
      <c r="N45" s="168" t="str">
        <f t="shared" si="25"/>
        <v>11</v>
      </c>
      <c r="O45" s="168" t="str">
        <f t="shared" si="26"/>
        <v>9.8</v>
      </c>
      <c r="P45" s="168" t="str">
        <f t="shared" si="27"/>
        <v>0.76</v>
      </c>
      <c r="Q45" s="168" t="str">
        <f t="shared" si="28"/>
        <v>11</v>
      </c>
      <c r="R45" s="186"/>
      <c r="S45" s="186"/>
      <c r="T45" s="186"/>
      <c r="U45" s="186"/>
      <c r="V45" s="144"/>
      <c r="W45" s="178">
        <v>11.101363137094566</v>
      </c>
      <c r="X45" s="178">
        <v>4.2069999999999999</v>
      </c>
      <c r="Y45" s="179">
        <v>3.8380000000000001</v>
      </c>
      <c r="Z45" s="178">
        <v>0.11836397719445951</v>
      </c>
      <c r="AA45" s="180">
        <v>0.20011961582348267</v>
      </c>
      <c r="AB45" s="178">
        <v>0.27987030082322578</v>
      </c>
      <c r="AC45" s="178">
        <v>3.6566839954252424E-2</v>
      </c>
      <c r="AD45" s="178">
        <v>10.576849770651403</v>
      </c>
      <c r="AE45" s="178">
        <v>9.8213605013191589</v>
      </c>
      <c r="AF45" s="178">
        <v>0.7554892693322437</v>
      </c>
      <c r="AG45" s="178">
        <v>11.211770504446823</v>
      </c>
      <c r="AH45" s="173"/>
      <c r="AI45" s="173"/>
      <c r="AJ45" s="173"/>
      <c r="AK45" s="173"/>
      <c r="AL45" s="144"/>
      <c r="AM45" s="144"/>
      <c r="AN45" s="144"/>
      <c r="AO45" s="144"/>
      <c r="AP45" s="144"/>
      <c r="AQ45" s="144"/>
      <c r="AR45" s="144"/>
      <c r="AS45" s="144"/>
      <c r="AT45" s="144"/>
    </row>
    <row r="46" spans="1:53" s="166" customFormat="1" ht="15">
      <c r="A46" s="435"/>
      <c r="B46" s="378"/>
      <c r="C46" s="438"/>
      <c r="D46" s="160">
        <v>3</v>
      </c>
      <c r="E46" s="444"/>
      <c r="F46" s="444"/>
      <c r="G46" s="168" t="str">
        <f t="shared" si="18"/>
        <v>11</v>
      </c>
      <c r="H46" s="168" t="str">
        <f t="shared" si="19"/>
        <v>3.9</v>
      </c>
      <c r="I46" s="168" t="str">
        <f t="shared" si="20"/>
        <v>3.6</v>
      </c>
      <c r="J46" s="168" t="str">
        <f t="shared" si="21"/>
        <v>0.12</v>
      </c>
      <c r="K46" s="168" t="str">
        <f t="shared" si="22"/>
        <v>0.19</v>
      </c>
      <c r="L46" s="168" t="str">
        <f t="shared" si="23"/>
        <v>0.27</v>
      </c>
      <c r="M46" s="168" t="str">
        <f t="shared" si="24"/>
        <v>0.019</v>
      </c>
      <c r="N46" s="168" t="str">
        <f t="shared" si="25"/>
        <v>16</v>
      </c>
      <c r="O46" s="168" t="str">
        <f t="shared" si="26"/>
        <v>14</v>
      </c>
      <c r="P46" s="168" t="str">
        <f t="shared" si="27"/>
        <v>1.2</v>
      </c>
      <c r="Q46" s="168" t="str">
        <f t="shared" si="28"/>
        <v>16</v>
      </c>
      <c r="R46" s="186"/>
      <c r="S46" s="186"/>
      <c r="T46" s="186"/>
      <c r="U46" s="186"/>
      <c r="V46" s="144"/>
      <c r="W46" s="178">
        <v>10.790150786363405</v>
      </c>
      <c r="X46" s="178">
        <v>3.8759999999999999</v>
      </c>
      <c r="Y46" s="179">
        <v>3.5550000000000002</v>
      </c>
      <c r="Z46" s="178">
        <v>0.12201290558158885</v>
      </c>
      <c r="AA46" s="180">
        <v>0.18802410775430564</v>
      </c>
      <c r="AB46" s="178">
        <v>0.27030246634949201</v>
      </c>
      <c r="AC46" s="178">
        <v>1.9291937126060234E-2</v>
      </c>
      <c r="AD46" s="178">
        <v>15.501757898027966</v>
      </c>
      <c r="AE46" s="178">
        <v>14.314087481598154</v>
      </c>
      <c r="AF46" s="178">
        <v>1.1876704164298153</v>
      </c>
      <c r="AG46" s="178">
        <v>16.101389314839412</v>
      </c>
      <c r="AH46" s="173"/>
      <c r="AI46" s="173"/>
      <c r="AJ46" s="173"/>
      <c r="AK46" s="173"/>
      <c r="AL46" s="144"/>
      <c r="AM46" s="144"/>
      <c r="AN46" s="144"/>
      <c r="AO46" s="144"/>
      <c r="AP46" s="144"/>
      <c r="AQ46" s="144"/>
      <c r="AR46" s="144"/>
      <c r="AS46" s="144"/>
      <c r="AT46" s="144"/>
    </row>
    <row r="47" spans="1:53" s="166" customFormat="1" ht="15">
      <c r="A47" s="435"/>
      <c r="B47" s="378"/>
      <c r="C47" s="438"/>
      <c r="D47" s="160">
        <v>4</v>
      </c>
      <c r="E47" s="444"/>
      <c r="F47" s="444"/>
      <c r="G47" s="168" t="str">
        <f t="shared" si="18"/>
        <v>9.7</v>
      </c>
      <c r="H47" s="168" t="str">
        <f t="shared" si="19"/>
        <v>4.0</v>
      </c>
      <c r="I47" s="168" t="str">
        <f t="shared" si="20"/>
        <v>3.6</v>
      </c>
      <c r="J47" s="168" t="str">
        <f t="shared" si="21"/>
        <v>0.041</v>
      </c>
      <c r="K47" s="168" t="str">
        <f t="shared" si="22"/>
        <v>0.16</v>
      </c>
      <c r="L47" s="168" t="str">
        <f t="shared" si="23"/>
        <v>0.23</v>
      </c>
      <c r="M47" s="168" t="str">
        <f t="shared" si="24"/>
        <v>0.015</v>
      </c>
      <c r="N47" s="168" t="str">
        <f t="shared" si="25"/>
        <v>15</v>
      </c>
      <c r="O47" s="168" t="str">
        <f t="shared" si="26"/>
        <v>13</v>
      </c>
      <c r="P47" s="168" t="str">
        <f t="shared" si="27"/>
        <v>1.7</v>
      </c>
      <c r="Q47" s="168" t="str">
        <f t="shared" si="28"/>
        <v>15</v>
      </c>
      <c r="R47" s="186"/>
      <c r="S47" s="186"/>
      <c r="T47" s="186"/>
      <c r="U47" s="186"/>
      <c r="V47" s="144"/>
      <c r="W47" s="178">
        <v>9.7133027441244533</v>
      </c>
      <c r="X47" s="178">
        <v>3.9790000000000001</v>
      </c>
      <c r="Y47" s="179">
        <v>3.5910000000000002</v>
      </c>
      <c r="Z47" s="178">
        <v>4.1443518752735338E-2</v>
      </c>
      <c r="AA47" s="180">
        <v>0.16267336417006442</v>
      </c>
      <c r="AB47" s="178">
        <v>0.23484494471812639</v>
      </c>
      <c r="AC47" s="178">
        <v>1.4596611535022322E-2</v>
      </c>
      <c r="AD47" s="178">
        <v>14.727913760371269</v>
      </c>
      <c r="AE47" s="178">
        <v>13.077825687099633</v>
      </c>
      <c r="AF47" s="178">
        <v>1.650088073271633</v>
      </c>
      <c r="AG47" s="178">
        <v>15.181472199547217</v>
      </c>
      <c r="AH47" s="173"/>
      <c r="AI47" s="173"/>
      <c r="AJ47" s="173"/>
      <c r="AK47" s="173"/>
      <c r="AL47" s="144"/>
      <c r="AM47" s="144"/>
      <c r="AN47" s="144"/>
      <c r="AO47" s="144"/>
      <c r="AP47" s="144"/>
      <c r="AQ47" s="144"/>
      <c r="AR47" s="144"/>
      <c r="AS47" s="144"/>
      <c r="AT47" s="144"/>
    </row>
    <row r="48" spans="1:53" s="166" customFormat="1" ht="15">
      <c r="A48" s="435"/>
      <c r="B48" s="378"/>
      <c r="C48" s="438"/>
      <c r="D48" s="160">
        <v>5</v>
      </c>
      <c r="E48" s="445"/>
      <c r="F48" s="445"/>
      <c r="G48" s="168" t="str">
        <f t="shared" si="18"/>
        <v>11</v>
      </c>
      <c r="H48" s="168" t="str">
        <f t="shared" si="19"/>
        <v>4.1</v>
      </c>
      <c r="I48" s="168" t="str">
        <f t="shared" si="20"/>
        <v>3.8</v>
      </c>
      <c r="J48" s="168" t="str">
        <f t="shared" si="21"/>
        <v>0.049</v>
      </c>
      <c r="K48" s="168" t="str">
        <f t="shared" si="22"/>
        <v>0.14</v>
      </c>
      <c r="L48" s="168" t="str">
        <f t="shared" si="23"/>
        <v>0.22</v>
      </c>
      <c r="M48" s="168" t="str">
        <f t="shared" si="24"/>
        <v>0.015</v>
      </c>
      <c r="N48" s="168" t="str">
        <f t="shared" si="25"/>
        <v>11</v>
      </c>
      <c r="O48" s="168" t="str">
        <f t="shared" si="26"/>
        <v>10</v>
      </c>
      <c r="P48" s="168" t="str">
        <f t="shared" si="27"/>
        <v>1.2</v>
      </c>
      <c r="Q48" s="168" t="str">
        <f t="shared" si="28"/>
        <v>12</v>
      </c>
      <c r="R48" s="186"/>
      <c r="S48" s="186"/>
      <c r="T48" s="186"/>
      <c r="U48" s="186"/>
      <c r="V48" s="144"/>
      <c r="W48" s="178">
        <v>10.576250570558633</v>
      </c>
      <c r="X48" s="178">
        <v>4.0919999999999996</v>
      </c>
      <c r="Y48" s="179">
        <v>3.7690000000000001</v>
      </c>
      <c r="Z48" s="178">
        <v>4.9218570613242668E-2</v>
      </c>
      <c r="AA48" s="180">
        <v>0.14188343591728469</v>
      </c>
      <c r="AB48" s="178">
        <v>0.21534088490269018</v>
      </c>
      <c r="AC48" s="178">
        <v>1.5168176980439672E-2</v>
      </c>
      <c r="AD48" s="178">
        <v>11.41146905888165</v>
      </c>
      <c r="AE48" s="178">
        <v>10.173015052491394</v>
      </c>
      <c r="AF48" s="178">
        <v>1.2384540063902576</v>
      </c>
      <c r="AG48" s="178">
        <v>11.833080127295307</v>
      </c>
      <c r="AH48" s="173"/>
      <c r="AI48" s="173"/>
      <c r="AJ48" s="173"/>
      <c r="AK48" s="173"/>
      <c r="AL48" s="144"/>
      <c r="AM48" s="144"/>
      <c r="AN48" s="144"/>
      <c r="AO48" s="144"/>
      <c r="AP48" s="144"/>
      <c r="AQ48" s="144"/>
      <c r="AR48" s="144"/>
      <c r="AS48" s="144"/>
      <c r="AT48" s="144"/>
    </row>
    <row r="49" spans="1:48" s="166" customFormat="1" ht="15">
      <c r="A49" s="435"/>
      <c r="B49" s="378"/>
      <c r="C49" s="438"/>
      <c r="D49" s="160">
        <v>1</v>
      </c>
      <c r="E49" s="446" t="s">
        <v>225</v>
      </c>
      <c r="F49" s="443">
        <v>2</v>
      </c>
      <c r="G49" s="168" t="str">
        <f t="shared" si="18"/>
        <v>9.5</v>
      </c>
      <c r="H49" s="168" t="str">
        <f t="shared" si="19"/>
        <v>4.6</v>
      </c>
      <c r="I49" s="168" t="str">
        <f t="shared" si="20"/>
        <v>4.2</v>
      </c>
      <c r="J49" s="168" t="str">
        <f t="shared" si="21"/>
        <v>0.026</v>
      </c>
      <c r="K49" s="168" t="str">
        <f t="shared" si="22"/>
        <v>0.062</v>
      </c>
      <c r="L49" s="168" t="str">
        <f t="shared" si="23"/>
        <v>0.10</v>
      </c>
      <c r="M49" s="168" t="str">
        <f t="shared" si="24"/>
        <v>0.0073</v>
      </c>
      <c r="N49" s="168" t="str">
        <f t="shared" si="25"/>
        <v>4.3</v>
      </c>
      <c r="O49" s="168" t="str">
        <f t="shared" si="26"/>
        <v>3.8</v>
      </c>
      <c r="P49" s="168" t="str">
        <f t="shared" si="27"/>
        <v>0.51</v>
      </c>
      <c r="Q49" s="168" t="str">
        <f t="shared" si="28"/>
        <v>4.5</v>
      </c>
      <c r="R49" s="186"/>
      <c r="S49" s="186"/>
      <c r="T49" s="186"/>
      <c r="U49" s="186"/>
      <c r="V49" s="144"/>
      <c r="W49" s="178">
        <v>9.5315980256964394</v>
      </c>
      <c r="X49" s="178">
        <v>4.5949999999999998</v>
      </c>
      <c r="Y49" s="178">
        <v>4.2270000000000003</v>
      </c>
      <c r="Z49" s="181">
        <v>2.612580032748648E-2</v>
      </c>
      <c r="AA49" s="178">
        <v>6.2428503401477188E-2</v>
      </c>
      <c r="AB49" s="178">
        <v>0.10065141475865148</v>
      </c>
      <c r="AC49" s="178">
        <v>7.3338548243292393E-3</v>
      </c>
      <c r="AD49" s="178">
        <v>4.2761135869231888</v>
      </c>
      <c r="AE49" s="178">
        <v>3.7678869720839581</v>
      </c>
      <c r="AF49" s="178">
        <v>0.50822661483923137</v>
      </c>
      <c r="AG49" s="178">
        <v>4.4726531602351329</v>
      </c>
      <c r="AH49" s="173"/>
      <c r="AI49" s="173"/>
      <c r="AJ49" s="173"/>
      <c r="AK49" s="173"/>
      <c r="AL49" s="144"/>
      <c r="AM49" s="144"/>
      <c r="AN49" s="144"/>
      <c r="AO49" s="144"/>
      <c r="AP49" s="144"/>
      <c r="AQ49" s="144"/>
      <c r="AR49" s="144"/>
      <c r="AS49" s="144"/>
      <c r="AT49" s="144"/>
    </row>
    <row r="50" spans="1:48" s="166" customFormat="1" ht="15">
      <c r="A50" s="435"/>
      <c r="B50" s="378"/>
      <c r="C50" s="438"/>
      <c r="D50" s="160">
        <v>2</v>
      </c>
      <c r="E50" s="447"/>
      <c r="F50" s="444"/>
      <c r="G50" s="168" t="str">
        <f t="shared" si="18"/>
        <v>11</v>
      </c>
      <c r="H50" s="168" t="str">
        <f t="shared" si="19"/>
        <v>4.8</v>
      </c>
      <c r="I50" s="168" t="str">
        <f t="shared" si="20"/>
        <v>4.3</v>
      </c>
      <c r="J50" s="168" t="str">
        <f t="shared" si="21"/>
        <v>0.033</v>
      </c>
      <c r="K50" s="168" t="str">
        <f t="shared" si="22"/>
        <v>0.091</v>
      </c>
      <c r="L50" s="168" t="str">
        <f t="shared" si="23"/>
        <v>0.14</v>
      </c>
      <c r="M50" s="168" t="str">
        <f t="shared" si="24"/>
        <v>0.019</v>
      </c>
      <c r="N50" s="168" t="str">
        <f t="shared" si="25"/>
        <v>4.0</v>
      </c>
      <c r="O50" s="168" t="str">
        <f t="shared" si="26"/>
        <v>3.2</v>
      </c>
      <c r="P50" s="168" t="str">
        <f t="shared" si="27"/>
        <v>0.77</v>
      </c>
      <c r="Q50" s="168" t="str">
        <f t="shared" si="28"/>
        <v>4.3</v>
      </c>
      <c r="R50" s="186"/>
      <c r="S50" s="186"/>
      <c r="T50" s="186"/>
      <c r="U50" s="186"/>
      <c r="V50" s="144"/>
      <c r="W50" s="178">
        <v>11.29152399140392</v>
      </c>
      <c r="X50" s="178">
        <v>4.7699999999999996</v>
      </c>
      <c r="Y50" s="178">
        <v>4.3109999999999999</v>
      </c>
      <c r="Z50" s="178">
        <v>3.3320815566288603E-2</v>
      </c>
      <c r="AA50" s="178">
        <v>9.1323168246444208E-2</v>
      </c>
      <c r="AB50" s="178">
        <v>0.13710774196076542</v>
      </c>
      <c r="AC50" s="178">
        <v>1.8871171459411969E-2</v>
      </c>
      <c r="AD50" s="178">
        <v>3.9797848979326043</v>
      </c>
      <c r="AE50" s="178">
        <v>3.2051958909524325</v>
      </c>
      <c r="AF50" s="178">
        <v>0.77458900698017108</v>
      </c>
      <c r="AG50" s="178">
        <v>4.2604077951655146</v>
      </c>
      <c r="AH50" s="173"/>
      <c r="AI50" s="173"/>
      <c r="AJ50" s="173"/>
      <c r="AK50" s="173"/>
      <c r="AL50" s="144"/>
      <c r="AM50" s="144"/>
      <c r="AN50" s="144"/>
      <c r="AO50" s="144"/>
      <c r="AP50" s="144"/>
      <c r="AQ50" s="144"/>
      <c r="AR50" s="144"/>
      <c r="AS50" s="144"/>
      <c r="AT50" s="144"/>
    </row>
    <row r="51" spans="1:48" s="166" customFormat="1" ht="15">
      <c r="A51" s="435"/>
      <c r="B51" s="378"/>
      <c r="C51" s="438"/>
      <c r="D51" s="160">
        <v>3</v>
      </c>
      <c r="E51" s="447"/>
      <c r="F51" s="444"/>
      <c r="G51" s="168" t="str">
        <f t="shared" si="18"/>
        <v>10.0</v>
      </c>
      <c r="H51" s="168" t="str">
        <f t="shared" si="19"/>
        <v>4.6</v>
      </c>
      <c r="I51" s="168" t="str">
        <f t="shared" si="20"/>
        <v>4.1</v>
      </c>
      <c r="J51" s="168" t="str">
        <f t="shared" si="21"/>
        <v>0.032</v>
      </c>
      <c r="K51" s="168" t="str">
        <f t="shared" si="22"/>
        <v>0.11</v>
      </c>
      <c r="L51" s="168" t="str">
        <f t="shared" si="23"/>
        <v>0.17</v>
      </c>
      <c r="M51" s="168" t="str">
        <f t="shared" si="24"/>
        <v>0.017</v>
      </c>
      <c r="N51" s="168" t="str">
        <f t="shared" si="25"/>
        <v>6.6</v>
      </c>
      <c r="O51" s="168" t="str">
        <f t="shared" si="26"/>
        <v>6.2</v>
      </c>
      <c r="P51" s="190" t="str">
        <f t="shared" si="27"/>
        <v xml:space="preserve">0.44 </v>
      </c>
      <c r="Q51" s="168" t="str">
        <f t="shared" si="28"/>
        <v>6.9</v>
      </c>
      <c r="R51" s="186"/>
      <c r="S51" s="186"/>
      <c r="T51" s="186"/>
      <c r="U51" s="186"/>
      <c r="V51" s="144"/>
      <c r="W51" s="178">
        <v>9.962440919521347</v>
      </c>
      <c r="X51" s="178">
        <v>4.5810000000000004</v>
      </c>
      <c r="Y51" s="178">
        <v>4.0869999999999997</v>
      </c>
      <c r="Z51" s="178">
        <v>3.1907764169012816E-2</v>
      </c>
      <c r="AA51" s="178">
        <v>0.10842387178731404</v>
      </c>
      <c r="AB51" s="178">
        <v>0.17322599868127661</v>
      </c>
      <c r="AC51" s="178">
        <v>1.6757319800996619E-2</v>
      </c>
      <c r="AD51" s="178">
        <v>6.5977464551712801</v>
      </c>
      <c r="AE51" s="178">
        <v>6.1578966914931943</v>
      </c>
      <c r="AF51" s="178">
        <v>0.4398497636780857</v>
      </c>
      <c r="AG51" s="178">
        <v>6.9280614096098798</v>
      </c>
      <c r="AH51" s="173"/>
      <c r="AI51" s="173"/>
      <c r="AJ51" s="173"/>
      <c r="AK51" s="173"/>
      <c r="AL51" s="144"/>
      <c r="AM51" s="144"/>
      <c r="AN51" s="144"/>
      <c r="AO51" s="144"/>
      <c r="AP51" s="144"/>
      <c r="AQ51" s="144"/>
      <c r="AR51" s="144"/>
      <c r="AS51" s="144"/>
      <c r="AT51" s="144"/>
    </row>
    <row r="52" spans="1:48" s="166" customFormat="1" ht="15">
      <c r="A52" s="435"/>
      <c r="B52" s="378"/>
      <c r="C52" s="438"/>
      <c r="D52" s="160">
        <v>4</v>
      </c>
      <c r="E52" s="447"/>
      <c r="F52" s="444"/>
      <c r="G52" s="168" t="str">
        <f t="shared" si="18"/>
        <v>8.3</v>
      </c>
      <c r="H52" s="168" t="str">
        <f t="shared" si="19"/>
        <v>4.6</v>
      </c>
      <c r="I52" s="168" t="str">
        <f t="shared" si="20"/>
        <v>4.2</v>
      </c>
      <c r="J52" s="168" t="str">
        <f t="shared" si="21"/>
        <v>0.014</v>
      </c>
      <c r="K52" s="168" t="str">
        <f t="shared" si="22"/>
        <v>0.090</v>
      </c>
      <c r="L52" s="168" t="str">
        <f t="shared" si="23"/>
        <v>0.15</v>
      </c>
      <c r="M52" s="168" t="str">
        <f t="shared" si="24"/>
        <v>0.010</v>
      </c>
      <c r="N52" s="168" t="str">
        <f t="shared" si="25"/>
        <v>4.9</v>
      </c>
      <c r="O52" s="168" t="str">
        <f t="shared" si="26"/>
        <v>4.2</v>
      </c>
      <c r="P52" s="168" t="str">
        <f t="shared" si="27"/>
        <v>0.68</v>
      </c>
      <c r="Q52" s="168" t="str">
        <f t="shared" si="28"/>
        <v>5.2</v>
      </c>
      <c r="R52" s="186"/>
      <c r="S52" s="186"/>
      <c r="T52" s="186"/>
      <c r="U52" s="186"/>
      <c r="V52" s="144"/>
      <c r="W52" s="178">
        <v>8.3289179829181794</v>
      </c>
      <c r="X52" s="178">
        <v>4.6470000000000002</v>
      </c>
      <c r="Y52" s="178">
        <v>4.1719999999999997</v>
      </c>
      <c r="Z52" s="178">
        <v>1.3703283786761359E-2</v>
      </c>
      <c r="AA52" s="178">
        <v>8.9694560897790682E-2</v>
      </c>
      <c r="AB52" s="178">
        <v>0.14641027291067291</v>
      </c>
      <c r="AC52" s="178">
        <v>1.0173498384482751E-2</v>
      </c>
      <c r="AD52" s="178">
        <v>4.9224660331438015</v>
      </c>
      <c r="AE52" s="178">
        <v>4.2464935849303931</v>
      </c>
      <c r="AF52" s="178">
        <v>0.67597244821340896</v>
      </c>
      <c r="AG52" s="178">
        <v>5.1824476491235094</v>
      </c>
      <c r="AH52" s="173"/>
      <c r="AI52" s="173"/>
      <c r="AJ52" s="173"/>
      <c r="AK52" s="173"/>
      <c r="AL52" s="144"/>
      <c r="AM52" s="144"/>
      <c r="AN52" s="144"/>
      <c r="AO52" s="144"/>
      <c r="AP52" s="144"/>
      <c r="AQ52" s="144"/>
      <c r="AR52" s="144"/>
      <c r="AS52" s="144"/>
      <c r="AT52" s="144"/>
    </row>
    <row r="53" spans="1:48" s="166" customFormat="1" ht="15">
      <c r="A53" s="436"/>
      <c r="B53" s="378"/>
      <c r="C53" s="439"/>
      <c r="D53" s="160">
        <v>5</v>
      </c>
      <c r="E53" s="448"/>
      <c r="F53" s="445"/>
      <c r="G53" s="168" t="str">
        <f t="shared" si="18"/>
        <v>9.9</v>
      </c>
      <c r="H53" s="168" t="str">
        <f t="shared" si="19"/>
        <v>4.5</v>
      </c>
      <c r="I53" s="168" t="str">
        <f t="shared" si="20"/>
        <v>4.3</v>
      </c>
      <c r="J53" s="168" t="str">
        <f t="shared" si="21"/>
        <v>0.016</v>
      </c>
      <c r="K53" s="168" t="str">
        <f t="shared" si="22"/>
        <v>0.074</v>
      </c>
      <c r="L53" s="168" t="str">
        <f t="shared" si="23"/>
        <v>0.12</v>
      </c>
      <c r="M53" s="168" t="str">
        <f t="shared" si="24"/>
        <v>0.0079</v>
      </c>
      <c r="N53" s="168" t="str">
        <f t="shared" si="25"/>
        <v>4.4</v>
      </c>
      <c r="O53" s="168" t="str">
        <f t="shared" si="26"/>
        <v>3.6</v>
      </c>
      <c r="P53" s="168" t="str">
        <f t="shared" si="27"/>
        <v>0.73</v>
      </c>
      <c r="Q53" s="168" t="str">
        <f t="shared" si="28"/>
        <v>4.6</v>
      </c>
      <c r="R53" s="186"/>
      <c r="S53" s="186"/>
      <c r="T53" s="186"/>
      <c r="U53" s="186"/>
      <c r="V53" s="144"/>
      <c r="W53" s="178">
        <v>9.902454088796933</v>
      </c>
      <c r="X53" s="178">
        <v>4.5220000000000002</v>
      </c>
      <c r="Y53" s="178">
        <v>4.2610000000000001</v>
      </c>
      <c r="Z53" s="178">
        <v>1.6397621642989166E-2</v>
      </c>
      <c r="AA53" s="178">
        <v>7.3720576199481067E-2</v>
      </c>
      <c r="AB53" s="178">
        <v>0.11655000661872034</v>
      </c>
      <c r="AC53" s="178">
        <v>7.8843064889789101E-3</v>
      </c>
      <c r="AD53" s="178">
        <v>4.37851377089767</v>
      </c>
      <c r="AE53" s="178">
        <v>3.6487614757480586</v>
      </c>
      <c r="AF53" s="178">
        <v>0.72975229514961182</v>
      </c>
      <c r="AG53" s="178">
        <v>4.5930662818478396</v>
      </c>
      <c r="AH53" s="173"/>
      <c r="AI53" s="173"/>
      <c r="AJ53" s="173"/>
      <c r="AK53" s="173"/>
      <c r="AL53" s="144"/>
      <c r="AM53" s="144"/>
      <c r="AN53" s="144"/>
      <c r="AO53" s="144"/>
      <c r="AP53" s="144"/>
      <c r="AQ53" s="144"/>
      <c r="AR53" s="144"/>
      <c r="AS53" s="144"/>
      <c r="AT53" s="144"/>
    </row>
    <row r="54" spans="1:48" s="166" customFormat="1" ht="15">
      <c r="A54" s="196" t="s">
        <v>237</v>
      </c>
      <c r="B54" s="204"/>
      <c r="D54" s="184"/>
      <c r="E54" s="185"/>
      <c r="F54" s="161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44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8"/>
      <c r="AI54" s="188"/>
      <c r="AJ54" s="188"/>
      <c r="AK54" s="188"/>
      <c r="AL54" s="144"/>
      <c r="AM54" s="144"/>
      <c r="AN54" s="144"/>
      <c r="AO54" s="144"/>
      <c r="AP54" s="144"/>
      <c r="AQ54" s="144"/>
      <c r="AR54" s="144"/>
      <c r="AS54" s="144"/>
      <c r="AT54" s="144"/>
    </row>
    <row r="55" spans="1:48" s="166" customFormat="1" ht="13.5" customHeight="1">
      <c r="A55" s="189" t="s">
        <v>236</v>
      </c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4"/>
      <c r="O55" s="144"/>
      <c r="P55" s="165"/>
      <c r="Q55" s="165"/>
      <c r="V55" s="144"/>
      <c r="W55" s="144"/>
      <c r="X55" s="144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</row>
    <row r="56" spans="1:48" s="194" customFormat="1" ht="13.5" customHeight="1">
      <c r="A56" s="143" t="s">
        <v>681</v>
      </c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4"/>
      <c r="O56" s="144"/>
      <c r="P56" s="165"/>
      <c r="Q56" s="165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</row>
    <row r="57" spans="1:48" s="166" customFormat="1" ht="13.5" customHeight="1">
      <c r="A57" s="416" t="s">
        <v>541</v>
      </c>
      <c r="B57" s="416" t="s">
        <v>542</v>
      </c>
      <c r="C57" s="347" t="s">
        <v>453</v>
      </c>
      <c r="D57" s="418" t="s">
        <v>543</v>
      </c>
      <c r="E57" s="420" t="s">
        <v>455</v>
      </c>
      <c r="F57" s="421"/>
      <c r="G57" s="420" t="s">
        <v>456</v>
      </c>
      <c r="H57" s="421"/>
      <c r="I57" s="420" t="s">
        <v>544</v>
      </c>
      <c r="J57" s="421"/>
      <c r="K57" s="422" t="s">
        <v>188</v>
      </c>
      <c r="L57" s="423"/>
      <c r="M57" s="420" t="s">
        <v>545</v>
      </c>
      <c r="N57" s="421"/>
      <c r="O57" s="424" t="s">
        <v>550</v>
      </c>
      <c r="P57" s="421"/>
      <c r="Q57" s="420" t="s">
        <v>460</v>
      </c>
      <c r="R57" s="421"/>
      <c r="S57" s="420" t="s">
        <v>461</v>
      </c>
      <c r="T57" s="421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</row>
    <row r="58" spans="1:48" s="166" customFormat="1" ht="13.5" customHeight="1">
      <c r="A58" s="417"/>
      <c r="B58" s="417"/>
      <c r="C58" s="350" t="s">
        <v>216</v>
      </c>
      <c r="D58" s="419"/>
      <c r="E58" s="424" t="s">
        <v>462</v>
      </c>
      <c r="F58" s="424"/>
      <c r="G58" s="424"/>
      <c r="H58" s="424"/>
      <c r="I58" s="420" t="s">
        <v>463</v>
      </c>
      <c r="J58" s="424"/>
      <c r="K58" s="424"/>
      <c r="L58" s="421"/>
      <c r="M58" s="420" t="s">
        <v>464</v>
      </c>
      <c r="N58" s="421"/>
      <c r="O58" s="420" t="s">
        <v>465</v>
      </c>
      <c r="P58" s="424"/>
      <c r="Q58" s="424"/>
      <c r="R58" s="421"/>
      <c r="S58" s="420" t="s">
        <v>462</v>
      </c>
      <c r="T58" s="421"/>
      <c r="U58" s="144"/>
      <c r="V58" s="144"/>
      <c r="W58" s="144"/>
      <c r="X58" s="144"/>
      <c r="Y58" s="144"/>
      <c r="Z58" s="144"/>
      <c r="AA58" s="144"/>
      <c r="AB58" s="144"/>
    </row>
    <row r="59" spans="1:48" s="166" customFormat="1" ht="13.5" customHeight="1">
      <c r="A59" s="449" t="s">
        <v>551</v>
      </c>
      <c r="B59" s="418">
        <v>1</v>
      </c>
      <c r="C59" s="347" t="s">
        <v>466</v>
      </c>
      <c r="D59" s="347">
        <v>2006</v>
      </c>
      <c r="E59" s="333" t="s">
        <v>478</v>
      </c>
      <c r="F59" s="345" t="s">
        <v>468</v>
      </c>
      <c r="G59" s="333" t="s">
        <v>552</v>
      </c>
      <c r="H59" s="345" t="s">
        <v>487</v>
      </c>
      <c r="I59" s="333" t="s">
        <v>553</v>
      </c>
      <c r="J59" s="345" t="s">
        <v>554</v>
      </c>
      <c r="K59" s="333" t="s">
        <v>555</v>
      </c>
      <c r="L59" s="345" t="s">
        <v>517</v>
      </c>
      <c r="M59" s="333" t="s">
        <v>556</v>
      </c>
      <c r="N59" s="345" t="s">
        <v>557</v>
      </c>
      <c r="O59" s="333" t="s">
        <v>476</v>
      </c>
      <c r="P59" s="345" t="s">
        <v>477</v>
      </c>
      <c r="Q59" s="333" t="s">
        <v>476</v>
      </c>
      <c r="R59" s="345" t="s">
        <v>477</v>
      </c>
      <c r="S59" s="351" t="s">
        <v>476</v>
      </c>
      <c r="T59" s="345" t="s">
        <v>477</v>
      </c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</row>
    <row r="60" spans="1:48" s="166" customFormat="1" ht="13.5" customHeight="1">
      <c r="A60" s="450"/>
      <c r="B60" s="429"/>
      <c r="C60" s="348"/>
      <c r="D60" s="348">
        <v>2011</v>
      </c>
      <c r="E60" s="334" t="s">
        <v>552</v>
      </c>
      <c r="F60" s="349" t="s">
        <v>487</v>
      </c>
      <c r="G60" s="334" t="s">
        <v>495</v>
      </c>
      <c r="H60" s="349" t="s">
        <v>487</v>
      </c>
      <c r="I60" s="334" t="s">
        <v>558</v>
      </c>
      <c r="J60" s="349" t="s">
        <v>499</v>
      </c>
      <c r="K60" s="334" t="s">
        <v>559</v>
      </c>
      <c r="L60" s="349" t="s">
        <v>522</v>
      </c>
      <c r="M60" s="334" t="s">
        <v>472</v>
      </c>
      <c r="N60" s="349" t="s">
        <v>560</v>
      </c>
      <c r="O60" s="334" t="s">
        <v>476</v>
      </c>
      <c r="P60" s="349" t="s">
        <v>477</v>
      </c>
      <c r="Q60" s="334" t="s">
        <v>476</v>
      </c>
      <c r="R60" s="349" t="s">
        <v>477</v>
      </c>
      <c r="S60" s="352" t="s">
        <v>476</v>
      </c>
      <c r="T60" s="349" t="s">
        <v>477</v>
      </c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</row>
    <row r="61" spans="1:48" s="166" customFormat="1" ht="13.5" customHeight="1">
      <c r="A61" s="450"/>
      <c r="B61" s="429"/>
      <c r="C61" s="350"/>
      <c r="D61" s="350">
        <v>2016</v>
      </c>
      <c r="E61" s="335" t="s">
        <v>561</v>
      </c>
      <c r="F61" s="346" t="s">
        <v>468</v>
      </c>
      <c r="G61" s="335" t="s">
        <v>495</v>
      </c>
      <c r="H61" s="346" t="s">
        <v>468</v>
      </c>
      <c r="I61" s="335" t="s">
        <v>519</v>
      </c>
      <c r="J61" s="346" t="s">
        <v>533</v>
      </c>
      <c r="K61" s="335" t="s">
        <v>559</v>
      </c>
      <c r="L61" s="346" t="s">
        <v>557</v>
      </c>
      <c r="M61" s="335" t="s">
        <v>478</v>
      </c>
      <c r="N61" s="346" t="s">
        <v>475</v>
      </c>
      <c r="O61" s="335" t="s">
        <v>476</v>
      </c>
      <c r="P61" s="346" t="s">
        <v>477</v>
      </c>
      <c r="Q61" s="335" t="s">
        <v>476</v>
      </c>
      <c r="R61" s="346" t="s">
        <v>477</v>
      </c>
      <c r="S61" s="353" t="s">
        <v>476</v>
      </c>
      <c r="T61" s="346" t="s">
        <v>477</v>
      </c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</row>
    <row r="62" spans="1:48" s="166" customFormat="1" ht="13.5" customHeight="1">
      <c r="A62" s="450"/>
      <c r="B62" s="429"/>
      <c r="C62" s="348" t="s">
        <v>494</v>
      </c>
      <c r="D62" s="348">
        <v>2006</v>
      </c>
      <c r="E62" s="334" t="s">
        <v>478</v>
      </c>
      <c r="F62" s="349" t="s">
        <v>468</v>
      </c>
      <c r="G62" s="334" t="s">
        <v>552</v>
      </c>
      <c r="H62" s="349" t="s">
        <v>487</v>
      </c>
      <c r="I62" s="334" t="s">
        <v>562</v>
      </c>
      <c r="J62" s="349" t="s">
        <v>563</v>
      </c>
      <c r="K62" s="334" t="s">
        <v>523</v>
      </c>
      <c r="L62" s="349" t="s">
        <v>512</v>
      </c>
      <c r="M62" s="334" t="s">
        <v>564</v>
      </c>
      <c r="N62" s="349" t="s">
        <v>485</v>
      </c>
      <c r="O62" s="334" t="s">
        <v>476</v>
      </c>
      <c r="P62" s="349" t="s">
        <v>477</v>
      </c>
      <c r="Q62" s="334" t="s">
        <v>476</v>
      </c>
      <c r="R62" s="349" t="s">
        <v>477</v>
      </c>
      <c r="S62" s="352" t="s">
        <v>476</v>
      </c>
      <c r="T62" s="349" t="s">
        <v>477</v>
      </c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</row>
    <row r="63" spans="1:48" s="166" customFormat="1" ht="13.5" customHeight="1">
      <c r="A63" s="450"/>
      <c r="B63" s="429"/>
      <c r="C63" s="348"/>
      <c r="D63" s="348">
        <v>2011</v>
      </c>
      <c r="E63" s="334" t="s">
        <v>500</v>
      </c>
      <c r="F63" s="349" t="s">
        <v>487</v>
      </c>
      <c r="G63" s="334" t="s">
        <v>565</v>
      </c>
      <c r="H63" s="349" t="s">
        <v>513</v>
      </c>
      <c r="I63" s="334" t="s">
        <v>562</v>
      </c>
      <c r="J63" s="349" t="s">
        <v>471</v>
      </c>
      <c r="K63" s="334" t="s">
        <v>530</v>
      </c>
      <c r="L63" s="349" t="s">
        <v>566</v>
      </c>
      <c r="M63" s="334" t="s">
        <v>567</v>
      </c>
      <c r="N63" s="349" t="s">
        <v>568</v>
      </c>
      <c r="O63" s="334" t="s">
        <v>476</v>
      </c>
      <c r="P63" s="349" t="s">
        <v>477</v>
      </c>
      <c r="Q63" s="334" t="s">
        <v>476</v>
      </c>
      <c r="R63" s="349" t="s">
        <v>477</v>
      </c>
      <c r="S63" s="352" t="s">
        <v>476</v>
      </c>
      <c r="T63" s="349" t="s">
        <v>477</v>
      </c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</row>
    <row r="64" spans="1:48" s="166" customFormat="1" ht="13.5" customHeight="1">
      <c r="A64" s="450"/>
      <c r="B64" s="419"/>
      <c r="C64" s="350"/>
      <c r="D64" s="350">
        <v>2016</v>
      </c>
      <c r="E64" s="335" t="s">
        <v>500</v>
      </c>
      <c r="F64" s="346" t="s">
        <v>468</v>
      </c>
      <c r="G64" s="335" t="s">
        <v>565</v>
      </c>
      <c r="H64" s="346" t="s">
        <v>487</v>
      </c>
      <c r="I64" s="335" t="s">
        <v>569</v>
      </c>
      <c r="J64" s="346" t="s">
        <v>570</v>
      </c>
      <c r="K64" s="335" t="s">
        <v>571</v>
      </c>
      <c r="L64" s="346" t="s">
        <v>512</v>
      </c>
      <c r="M64" s="335" t="s">
        <v>478</v>
      </c>
      <c r="N64" s="346" t="s">
        <v>505</v>
      </c>
      <c r="O64" s="335" t="s">
        <v>476</v>
      </c>
      <c r="P64" s="346" t="s">
        <v>477</v>
      </c>
      <c r="Q64" s="335" t="s">
        <v>476</v>
      </c>
      <c r="R64" s="346" t="s">
        <v>477</v>
      </c>
      <c r="S64" s="353" t="s">
        <v>476</v>
      </c>
      <c r="T64" s="346" t="s">
        <v>477</v>
      </c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</row>
    <row r="65" spans="1:30" s="166" customFormat="1" ht="13.5" customHeight="1">
      <c r="A65" s="450"/>
      <c r="B65" s="418">
        <v>2</v>
      </c>
      <c r="C65" s="348" t="s">
        <v>466</v>
      </c>
      <c r="D65" s="347">
        <v>2006</v>
      </c>
      <c r="E65" s="334" t="s">
        <v>500</v>
      </c>
      <c r="F65" s="349" t="s">
        <v>487</v>
      </c>
      <c r="G65" s="334" t="s">
        <v>561</v>
      </c>
      <c r="H65" s="349" t="s">
        <v>513</v>
      </c>
      <c r="I65" s="334" t="s">
        <v>572</v>
      </c>
      <c r="J65" s="349" t="s">
        <v>573</v>
      </c>
      <c r="K65" s="334" t="s">
        <v>574</v>
      </c>
      <c r="L65" s="349" t="s">
        <v>575</v>
      </c>
      <c r="M65" s="334" t="s">
        <v>490</v>
      </c>
      <c r="N65" s="349" t="s">
        <v>576</v>
      </c>
      <c r="O65" s="334" t="s">
        <v>476</v>
      </c>
      <c r="P65" s="349" t="s">
        <v>477</v>
      </c>
      <c r="Q65" s="334" t="s">
        <v>476</v>
      </c>
      <c r="R65" s="349" t="s">
        <v>477</v>
      </c>
      <c r="S65" s="352" t="s">
        <v>476</v>
      </c>
      <c r="T65" s="349" t="s">
        <v>477</v>
      </c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</row>
    <row r="66" spans="1:30" s="166" customFormat="1" ht="13.5" customHeight="1">
      <c r="A66" s="450"/>
      <c r="B66" s="429"/>
      <c r="C66" s="348"/>
      <c r="D66" s="348">
        <v>2011</v>
      </c>
      <c r="E66" s="334" t="s">
        <v>467</v>
      </c>
      <c r="F66" s="349" t="s">
        <v>479</v>
      </c>
      <c r="G66" s="334" t="s">
        <v>536</v>
      </c>
      <c r="H66" s="349" t="s">
        <v>468</v>
      </c>
      <c r="I66" s="334" t="s">
        <v>577</v>
      </c>
      <c r="J66" s="349" t="s">
        <v>578</v>
      </c>
      <c r="K66" s="334" t="s">
        <v>579</v>
      </c>
      <c r="L66" s="349" t="s">
        <v>580</v>
      </c>
      <c r="M66" s="334" t="s">
        <v>518</v>
      </c>
      <c r="N66" s="349" t="s">
        <v>581</v>
      </c>
      <c r="O66" s="334" t="s">
        <v>476</v>
      </c>
      <c r="P66" s="349" t="s">
        <v>477</v>
      </c>
      <c r="Q66" s="334" t="s">
        <v>476</v>
      </c>
      <c r="R66" s="349" t="s">
        <v>477</v>
      </c>
      <c r="S66" s="352" t="s">
        <v>476</v>
      </c>
      <c r="T66" s="349" t="s">
        <v>477</v>
      </c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</row>
    <row r="67" spans="1:30" s="166" customFormat="1" ht="13.5" customHeight="1">
      <c r="A67" s="450"/>
      <c r="B67" s="429"/>
      <c r="C67" s="350"/>
      <c r="D67" s="350">
        <v>2016</v>
      </c>
      <c r="E67" s="335" t="s">
        <v>565</v>
      </c>
      <c r="F67" s="346" t="s">
        <v>468</v>
      </c>
      <c r="G67" s="335" t="s">
        <v>495</v>
      </c>
      <c r="H67" s="346" t="s">
        <v>468</v>
      </c>
      <c r="I67" s="335" t="s">
        <v>582</v>
      </c>
      <c r="J67" s="346" t="s">
        <v>533</v>
      </c>
      <c r="K67" s="335" t="s">
        <v>583</v>
      </c>
      <c r="L67" s="346" t="s">
        <v>557</v>
      </c>
      <c r="M67" s="335" t="s">
        <v>536</v>
      </c>
      <c r="N67" s="346" t="s">
        <v>499</v>
      </c>
      <c r="O67" s="335" t="s">
        <v>476</v>
      </c>
      <c r="P67" s="346" t="s">
        <v>477</v>
      </c>
      <c r="Q67" s="335" t="s">
        <v>476</v>
      </c>
      <c r="R67" s="346" t="s">
        <v>477</v>
      </c>
      <c r="S67" s="353" t="s">
        <v>476</v>
      </c>
      <c r="T67" s="346" t="s">
        <v>477</v>
      </c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</row>
    <row r="68" spans="1:30" s="166" customFormat="1" ht="13.5" customHeight="1">
      <c r="A68" s="450"/>
      <c r="B68" s="429"/>
      <c r="C68" s="348" t="s">
        <v>494</v>
      </c>
      <c r="D68" s="348">
        <v>2006</v>
      </c>
      <c r="E68" s="334" t="s">
        <v>500</v>
      </c>
      <c r="F68" s="349" t="s">
        <v>487</v>
      </c>
      <c r="G68" s="334" t="s">
        <v>552</v>
      </c>
      <c r="H68" s="349" t="s">
        <v>487</v>
      </c>
      <c r="I68" s="334" t="s">
        <v>562</v>
      </c>
      <c r="J68" s="349" t="s">
        <v>584</v>
      </c>
      <c r="K68" s="334" t="s">
        <v>478</v>
      </c>
      <c r="L68" s="349" t="s">
        <v>468</v>
      </c>
      <c r="M68" s="334" t="s">
        <v>585</v>
      </c>
      <c r="N68" s="349" t="s">
        <v>501</v>
      </c>
      <c r="O68" s="334" t="s">
        <v>476</v>
      </c>
      <c r="P68" s="349" t="s">
        <v>477</v>
      </c>
      <c r="Q68" s="334" t="s">
        <v>476</v>
      </c>
      <c r="R68" s="349" t="s">
        <v>477</v>
      </c>
      <c r="S68" s="352" t="s">
        <v>476</v>
      </c>
      <c r="T68" s="349" t="s">
        <v>477</v>
      </c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</row>
    <row r="69" spans="1:30" s="166" customFormat="1" ht="13.5" customHeight="1">
      <c r="A69" s="450"/>
      <c r="B69" s="429"/>
      <c r="C69" s="348"/>
      <c r="D69" s="348">
        <v>2011</v>
      </c>
      <c r="E69" s="334" t="s">
        <v>500</v>
      </c>
      <c r="F69" s="349" t="s">
        <v>487</v>
      </c>
      <c r="G69" s="334" t="s">
        <v>565</v>
      </c>
      <c r="H69" s="349" t="s">
        <v>487</v>
      </c>
      <c r="I69" s="334" t="s">
        <v>586</v>
      </c>
      <c r="J69" s="349" t="s">
        <v>587</v>
      </c>
      <c r="K69" s="334" t="s">
        <v>588</v>
      </c>
      <c r="L69" s="349" t="s">
        <v>505</v>
      </c>
      <c r="M69" s="334" t="s">
        <v>585</v>
      </c>
      <c r="N69" s="349" t="s">
        <v>535</v>
      </c>
      <c r="O69" s="334" t="s">
        <v>476</v>
      </c>
      <c r="P69" s="349" t="s">
        <v>477</v>
      </c>
      <c r="Q69" s="334" t="s">
        <v>476</v>
      </c>
      <c r="R69" s="349" t="s">
        <v>477</v>
      </c>
      <c r="S69" s="352" t="s">
        <v>476</v>
      </c>
      <c r="T69" s="349" t="s">
        <v>477</v>
      </c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</row>
    <row r="70" spans="1:30" s="166" customFormat="1" ht="13.5" customHeight="1">
      <c r="A70" s="451"/>
      <c r="B70" s="419"/>
      <c r="C70" s="350"/>
      <c r="D70" s="350">
        <v>2016</v>
      </c>
      <c r="E70" s="335" t="s">
        <v>508</v>
      </c>
      <c r="F70" s="346" t="s">
        <v>487</v>
      </c>
      <c r="G70" s="335" t="s">
        <v>467</v>
      </c>
      <c r="H70" s="346" t="s">
        <v>487</v>
      </c>
      <c r="I70" s="335" t="s">
        <v>509</v>
      </c>
      <c r="J70" s="346" t="s">
        <v>510</v>
      </c>
      <c r="K70" s="335" t="s">
        <v>589</v>
      </c>
      <c r="L70" s="346" t="s">
        <v>505</v>
      </c>
      <c r="M70" s="335" t="s">
        <v>531</v>
      </c>
      <c r="N70" s="346" t="s">
        <v>576</v>
      </c>
      <c r="O70" s="335" t="s">
        <v>476</v>
      </c>
      <c r="P70" s="346" t="s">
        <v>477</v>
      </c>
      <c r="Q70" s="335" t="s">
        <v>476</v>
      </c>
      <c r="R70" s="346" t="s">
        <v>477</v>
      </c>
      <c r="S70" s="353" t="s">
        <v>476</v>
      </c>
      <c r="T70" s="346" t="s">
        <v>477</v>
      </c>
      <c r="U70" s="144"/>
      <c r="V70" s="144"/>
      <c r="W70" s="144"/>
      <c r="X70" s="144"/>
      <c r="Y70" s="144"/>
      <c r="Z70" s="144"/>
      <c r="AA70" s="144"/>
      <c r="AB70" s="144"/>
      <c r="AC70" s="144"/>
      <c r="AD70" s="144"/>
    </row>
    <row r="71" spans="1:30" s="166" customFormat="1" ht="13.5" customHeight="1">
      <c r="A71" s="344" t="s">
        <v>546</v>
      </c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144"/>
      <c r="AD71" s="144"/>
    </row>
    <row r="72" spans="1:30" s="166" customFormat="1" ht="13.5" customHeight="1">
      <c r="A72" s="344" t="s">
        <v>547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</row>
    <row r="73" spans="1:30" s="166" customFormat="1" ht="13.5" customHeight="1"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</row>
    <row r="74" spans="1:30" s="166" customFormat="1" ht="13.5" customHeight="1"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</row>
    <row r="75" spans="1:30" ht="13.5" customHeight="1">
      <c r="I75" s="144"/>
      <c r="J75" s="144"/>
      <c r="P75" s="144"/>
      <c r="Q75" s="144"/>
    </row>
  </sheetData>
  <mergeCells count="93">
    <mergeCell ref="Q57:R57"/>
    <mergeCell ref="S57:T57"/>
    <mergeCell ref="E58:H58"/>
    <mergeCell ref="I58:L58"/>
    <mergeCell ref="M58:N58"/>
    <mergeCell ref="O58:R58"/>
    <mergeCell ref="S58:T58"/>
    <mergeCell ref="M57:N57"/>
    <mergeCell ref="O57:P57"/>
    <mergeCell ref="A59:A70"/>
    <mergeCell ref="B59:B64"/>
    <mergeCell ref="B65:B70"/>
    <mergeCell ref="A57:A58"/>
    <mergeCell ref="B57:B58"/>
    <mergeCell ref="D57:D58"/>
    <mergeCell ref="E57:F57"/>
    <mergeCell ref="G57:H57"/>
    <mergeCell ref="I57:J57"/>
    <mergeCell ref="K57:L57"/>
    <mergeCell ref="A31:A33"/>
    <mergeCell ref="A9:A28"/>
    <mergeCell ref="C9:C18"/>
    <mergeCell ref="E9:E13"/>
    <mergeCell ref="F9:F13"/>
    <mergeCell ref="E14:E18"/>
    <mergeCell ref="F14:F18"/>
    <mergeCell ref="C19:C28"/>
    <mergeCell ref="E19:E23"/>
    <mergeCell ref="F19:F23"/>
    <mergeCell ref="E24:E28"/>
    <mergeCell ref="B31:B33"/>
    <mergeCell ref="F24:F28"/>
    <mergeCell ref="A34:A53"/>
    <mergeCell ref="C34:C43"/>
    <mergeCell ref="E34:E38"/>
    <mergeCell ref="F34:F38"/>
    <mergeCell ref="E39:E43"/>
    <mergeCell ref="F39:F43"/>
    <mergeCell ref="C44:C53"/>
    <mergeCell ref="E44:E48"/>
    <mergeCell ref="F44:F48"/>
    <mergeCell ref="E49:E53"/>
    <mergeCell ref="B34:B43"/>
    <mergeCell ref="B44:B53"/>
    <mergeCell ref="F49:F53"/>
    <mergeCell ref="A6:A8"/>
    <mergeCell ref="C6:C8"/>
    <mergeCell ref="D6:D8"/>
    <mergeCell ref="G6:G8"/>
    <mergeCell ref="AF6:AI6"/>
    <mergeCell ref="B6:B8"/>
    <mergeCell ref="E6:E7"/>
    <mergeCell ref="F6:F8"/>
    <mergeCell ref="H6:I7"/>
    <mergeCell ref="AK6:AL6"/>
    <mergeCell ref="AF8:AM8"/>
    <mergeCell ref="AN8:AO8"/>
    <mergeCell ref="J6:M6"/>
    <mergeCell ref="O6:P6"/>
    <mergeCell ref="J8:Q8"/>
    <mergeCell ref="R8:S8"/>
    <mergeCell ref="Y6:Y8"/>
    <mergeCell ref="Z6:Z8"/>
    <mergeCell ref="AA6:AA7"/>
    <mergeCell ref="AB6:AB8"/>
    <mergeCell ref="AC6:AC8"/>
    <mergeCell ref="AD6:AE7"/>
    <mergeCell ref="W6:W8"/>
    <mergeCell ref="X6:X8"/>
    <mergeCell ref="AK31:AL31"/>
    <mergeCell ref="AF33:AM33"/>
    <mergeCell ref="AN33:AO33"/>
    <mergeCell ref="B9:B18"/>
    <mergeCell ref="B19:B28"/>
    <mergeCell ref="J31:M31"/>
    <mergeCell ref="O31:P31"/>
    <mergeCell ref="J33:Q33"/>
    <mergeCell ref="Z31:Z33"/>
    <mergeCell ref="AA31:AA32"/>
    <mergeCell ref="AB31:AB33"/>
    <mergeCell ref="AC31:AC33"/>
    <mergeCell ref="AD31:AE32"/>
    <mergeCell ref="AF31:AI31"/>
    <mergeCell ref="W31:W33"/>
    <mergeCell ref="X31:X33"/>
    <mergeCell ref="Y31:Y33"/>
    <mergeCell ref="R33:S33"/>
    <mergeCell ref="C31:C33"/>
    <mergeCell ref="D31:D33"/>
    <mergeCell ref="G31:G33"/>
    <mergeCell ref="E31:E32"/>
    <mergeCell ref="F31:F33"/>
    <mergeCell ref="H31:I32"/>
  </mergeCells>
  <phoneticPr fontId="6"/>
  <printOptions horizontalCentered="1"/>
  <pageMargins left="0.39370078740157483" right="0.39370078740157483" top="0.78740157480314965" bottom="0.78740157480314965" header="0.31496062992125984" footer="0.31496062992125984"/>
  <pageSetup paperSize="9" scale="53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74"/>
  <sheetViews>
    <sheetView view="pageBreakPreview" zoomScale="93" zoomScaleNormal="100" zoomScaleSheetLayoutView="93" workbookViewId="0">
      <selection activeCell="A57" sqref="A57"/>
    </sheetView>
  </sheetViews>
  <sheetFormatPr defaultColWidth="7.625" defaultRowHeight="13.5" customHeight="1"/>
  <cols>
    <col min="1" max="7" width="8.75" style="144" customWidth="1"/>
    <col min="8" max="8" width="6.875" style="144" customWidth="1"/>
    <col min="9" max="10" width="6.875" style="164" customWidth="1"/>
    <col min="11" max="13" width="6.875" style="144" customWidth="1"/>
    <col min="14" max="14" width="8.75" style="144" customWidth="1"/>
    <col min="15" max="15" width="7.5" style="144" customWidth="1"/>
    <col min="16" max="16" width="7.5" style="165" customWidth="1"/>
    <col min="17" max="17" width="12.5" style="165" customWidth="1"/>
    <col min="18" max="18" width="10.75" style="144" customWidth="1"/>
    <col min="19" max="21" width="6.875" style="144" customWidth="1"/>
    <col min="22" max="46" width="8.125" style="144" customWidth="1"/>
    <col min="47" max="48" width="6.875" style="144" customWidth="1"/>
    <col min="49" max="49" width="7.75" style="144" bestFit="1" customWidth="1"/>
    <col min="50" max="53" width="7.875" style="144" bestFit="1" customWidth="1"/>
    <col min="54" max="16384" width="7.625" style="144"/>
  </cols>
  <sheetData>
    <row r="1" spans="1:56" s="200" customFormat="1" ht="15.75">
      <c r="A1" s="143" t="s">
        <v>278</v>
      </c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94"/>
      <c r="S1" s="194"/>
      <c r="T1" s="339"/>
      <c r="U1" s="339"/>
      <c r="V1" s="339"/>
    </row>
    <row r="2" spans="1:56" s="200" customFormat="1" ht="15.75">
      <c r="A2" s="145" t="s">
        <v>234</v>
      </c>
      <c r="B2" s="145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94"/>
      <c r="S2" s="194"/>
      <c r="T2" s="339"/>
      <c r="U2" s="339"/>
      <c r="V2" s="339"/>
    </row>
    <row r="3" spans="1:56" s="200" customFormat="1" ht="15.75">
      <c r="A3" s="146" t="s">
        <v>239</v>
      </c>
      <c r="B3" s="146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94"/>
      <c r="S3" s="194"/>
      <c r="T3" s="339"/>
      <c r="U3" s="339"/>
      <c r="V3" s="339"/>
    </row>
    <row r="4" spans="1:56" s="200" customFormat="1" ht="15.75">
      <c r="A4" s="146"/>
      <c r="B4" s="146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94"/>
      <c r="S4" s="194"/>
      <c r="T4" s="339"/>
      <c r="U4" s="339"/>
      <c r="V4" s="339"/>
    </row>
    <row r="5" spans="1:56" ht="18" customHeight="1">
      <c r="A5" s="147" t="s">
        <v>232</v>
      </c>
      <c r="B5" s="147"/>
      <c r="C5" s="201"/>
      <c r="D5" s="201"/>
      <c r="E5" s="201"/>
      <c r="F5" s="201"/>
      <c r="G5" s="201"/>
      <c r="H5" s="201"/>
      <c r="R5" s="194"/>
      <c r="S5" s="194"/>
      <c r="T5" s="194"/>
      <c r="U5" s="194"/>
      <c r="V5" s="194"/>
    </row>
    <row r="6" spans="1:56" s="200" customFormat="1" ht="15.75" customHeight="1">
      <c r="A6" s="390" t="s">
        <v>179</v>
      </c>
      <c r="B6" s="379" t="s">
        <v>180</v>
      </c>
      <c r="C6" s="390" t="s">
        <v>181</v>
      </c>
      <c r="D6" s="390" t="s">
        <v>182</v>
      </c>
      <c r="E6" s="390" t="s">
        <v>183</v>
      </c>
      <c r="F6" s="405" t="s">
        <v>184</v>
      </c>
      <c r="G6" s="431" t="s">
        <v>185</v>
      </c>
      <c r="H6" s="408" t="s">
        <v>186</v>
      </c>
      <c r="I6" s="409"/>
      <c r="J6" s="408" t="s">
        <v>187</v>
      </c>
      <c r="K6" s="412"/>
      <c r="L6" s="412"/>
      <c r="M6" s="409"/>
      <c r="N6" s="331" t="s">
        <v>188</v>
      </c>
      <c r="O6" s="394" t="s">
        <v>189</v>
      </c>
      <c r="P6" s="395"/>
      <c r="Q6" s="192" t="s">
        <v>190</v>
      </c>
      <c r="R6" s="340"/>
      <c r="S6" s="341"/>
      <c r="T6" s="342"/>
      <c r="U6" s="342"/>
      <c r="V6" s="339"/>
      <c r="W6" s="452" t="s">
        <v>193</v>
      </c>
      <c r="X6" s="402" t="s">
        <v>194</v>
      </c>
      <c r="Y6" s="390" t="s">
        <v>181</v>
      </c>
      <c r="Z6" s="390" t="s">
        <v>182</v>
      </c>
      <c r="AA6" s="390" t="s">
        <v>197</v>
      </c>
      <c r="AB6" s="405" t="s">
        <v>184</v>
      </c>
      <c r="AC6" s="405" t="s">
        <v>198</v>
      </c>
      <c r="AD6" s="408" t="s">
        <v>199</v>
      </c>
      <c r="AE6" s="409"/>
      <c r="AF6" s="408" t="s">
        <v>200</v>
      </c>
      <c r="AG6" s="412"/>
      <c r="AH6" s="412"/>
      <c r="AI6" s="409"/>
      <c r="AJ6" s="148" t="s">
        <v>188</v>
      </c>
      <c r="AK6" s="394" t="s">
        <v>189</v>
      </c>
      <c r="AL6" s="395"/>
      <c r="AM6" s="162" t="s">
        <v>190</v>
      </c>
      <c r="AN6" s="150" t="s">
        <v>191</v>
      </c>
      <c r="AO6" s="151" t="s">
        <v>191</v>
      </c>
      <c r="AP6" s="149" t="s">
        <v>192</v>
      </c>
    </row>
    <row r="7" spans="1:56" s="200" customFormat="1" ht="15.75">
      <c r="A7" s="391"/>
      <c r="B7" s="380"/>
      <c r="C7" s="391"/>
      <c r="D7" s="391"/>
      <c r="E7" s="391"/>
      <c r="F7" s="406"/>
      <c r="G7" s="432"/>
      <c r="H7" s="410"/>
      <c r="I7" s="411"/>
      <c r="J7" s="152" t="s">
        <v>203</v>
      </c>
      <c r="K7" s="153" t="s">
        <v>204</v>
      </c>
      <c r="L7" s="153" t="s">
        <v>205</v>
      </c>
      <c r="M7" s="154" t="s">
        <v>206</v>
      </c>
      <c r="N7" s="154" t="s">
        <v>207</v>
      </c>
      <c r="O7" s="152" t="s">
        <v>208</v>
      </c>
      <c r="P7" s="154" t="s">
        <v>209</v>
      </c>
      <c r="Q7" s="155" t="s">
        <v>210</v>
      </c>
      <c r="R7" s="340"/>
      <c r="S7" s="341"/>
      <c r="T7" s="342"/>
      <c r="U7" s="342"/>
      <c r="V7" s="339"/>
      <c r="W7" s="453"/>
      <c r="X7" s="403"/>
      <c r="Y7" s="391"/>
      <c r="Z7" s="391"/>
      <c r="AA7" s="391"/>
      <c r="AB7" s="406"/>
      <c r="AC7" s="406"/>
      <c r="AD7" s="410"/>
      <c r="AE7" s="411"/>
      <c r="AF7" s="152" t="s">
        <v>203</v>
      </c>
      <c r="AG7" s="153" t="s">
        <v>204</v>
      </c>
      <c r="AH7" s="153" t="s">
        <v>205</v>
      </c>
      <c r="AI7" s="154" t="s">
        <v>206</v>
      </c>
      <c r="AJ7" s="154" t="s">
        <v>207</v>
      </c>
      <c r="AK7" s="152" t="s">
        <v>208</v>
      </c>
      <c r="AL7" s="154" t="s">
        <v>209</v>
      </c>
      <c r="AM7" s="155" t="s">
        <v>210</v>
      </c>
      <c r="AN7" s="157" t="s">
        <v>211</v>
      </c>
      <c r="AO7" s="158" t="s">
        <v>212</v>
      </c>
      <c r="AP7" s="156" t="s">
        <v>213</v>
      </c>
    </row>
    <row r="8" spans="1:56" s="200" customFormat="1" ht="20.25">
      <c r="A8" s="401"/>
      <c r="B8" s="381"/>
      <c r="C8" s="401"/>
      <c r="D8" s="401"/>
      <c r="E8" s="155" t="s">
        <v>216</v>
      </c>
      <c r="F8" s="406"/>
      <c r="G8" s="433"/>
      <c r="H8" s="163" t="s">
        <v>217</v>
      </c>
      <c r="I8" s="163" t="s">
        <v>218</v>
      </c>
      <c r="J8" s="398" t="s">
        <v>246</v>
      </c>
      <c r="K8" s="399"/>
      <c r="L8" s="399"/>
      <c r="M8" s="399"/>
      <c r="N8" s="399"/>
      <c r="O8" s="399"/>
      <c r="P8" s="399"/>
      <c r="Q8" s="400"/>
      <c r="R8" s="430"/>
      <c r="S8" s="430"/>
      <c r="T8" s="342"/>
      <c r="U8" s="342"/>
      <c r="V8" s="339"/>
      <c r="W8" s="454"/>
      <c r="X8" s="404"/>
      <c r="Y8" s="401"/>
      <c r="Z8" s="401"/>
      <c r="AA8" s="155" t="s">
        <v>216</v>
      </c>
      <c r="AB8" s="406"/>
      <c r="AC8" s="407"/>
      <c r="AD8" s="163" t="s">
        <v>247</v>
      </c>
      <c r="AE8" s="163" t="s">
        <v>218</v>
      </c>
      <c r="AF8" s="398" t="s">
        <v>223</v>
      </c>
      <c r="AG8" s="399"/>
      <c r="AH8" s="399"/>
      <c r="AI8" s="399"/>
      <c r="AJ8" s="399"/>
      <c r="AK8" s="399"/>
      <c r="AL8" s="399"/>
      <c r="AM8" s="400"/>
      <c r="AN8" s="398" t="s">
        <v>220</v>
      </c>
      <c r="AO8" s="399"/>
      <c r="AP8" s="159" t="s">
        <v>220</v>
      </c>
    </row>
    <row r="9" spans="1:56" s="166" customFormat="1" ht="15">
      <c r="A9" s="434" t="s">
        <v>260</v>
      </c>
      <c r="B9" s="378" t="s">
        <v>242</v>
      </c>
      <c r="C9" s="405">
        <v>1</v>
      </c>
      <c r="D9" s="167">
        <v>1</v>
      </c>
      <c r="E9" s="437" t="s">
        <v>222</v>
      </c>
      <c r="F9" s="437">
        <v>1</v>
      </c>
      <c r="G9" s="168" t="str">
        <f>IF(ABS(AM9)&lt;0.25,FIXED(ROUND(W9,1-INT(LOG(ABS(W9)))),1-INT(LOG(ABS(W9))),FALSE),FIXED(ROUND(W9,1-INT(LOG(ABS(W9)))),1-INT(LOG(ABS(W9))),FALSE)&amp;" ")</f>
        <v>2.4</v>
      </c>
      <c r="H9" s="168" t="str">
        <f t="shared" ref="H9:Q24" si="0">IF(ABS(AN9)&lt;0.25,FIXED(ROUND(X9,1-INT(LOG(ABS(X9)))),1-INT(LOG(ABS(X9))),FALSE),FIXED(ROUND(X9,1-INT(LOG(ABS(X9)))),1-INT(LOG(ABS(X9))),FALSE)&amp;" ")</f>
        <v>4.5</v>
      </c>
      <c r="I9" s="168" t="str">
        <f t="shared" si="0"/>
        <v>3.5</v>
      </c>
      <c r="J9" s="190" t="str">
        <f t="shared" si="0"/>
        <v xml:space="preserve">0.62 </v>
      </c>
      <c r="K9" s="168" t="str">
        <f t="shared" si="0"/>
        <v>0.48</v>
      </c>
      <c r="L9" s="168" t="str">
        <f t="shared" si="0"/>
        <v>0.19</v>
      </c>
      <c r="M9" s="168" t="str">
        <f t="shared" si="0"/>
        <v>0.84</v>
      </c>
      <c r="N9" s="168" t="str">
        <f t="shared" si="0"/>
        <v>5.4</v>
      </c>
      <c r="O9" s="168" t="str">
        <f t="shared" si="0"/>
        <v>4.5</v>
      </c>
      <c r="P9" s="168" t="str">
        <f t="shared" si="0"/>
        <v>0.88</v>
      </c>
      <c r="Q9" s="168" t="str">
        <f t="shared" si="0"/>
        <v>7.5</v>
      </c>
      <c r="R9" s="186"/>
      <c r="S9" s="186"/>
      <c r="T9" s="186"/>
      <c r="U9" s="186"/>
      <c r="V9" s="172"/>
      <c r="W9" s="171">
        <v>2.357696544467434</v>
      </c>
      <c r="X9" s="168">
        <v>4.5209999999999999</v>
      </c>
      <c r="Y9" s="168">
        <v>3.5209999999999999</v>
      </c>
      <c r="Z9" s="168">
        <v>0.62374201869190671</v>
      </c>
      <c r="AA9" s="168">
        <v>0.48158461516055212</v>
      </c>
      <c r="AB9" s="168">
        <v>0.18978873165611213</v>
      </c>
      <c r="AC9" s="168">
        <v>0.8370893480738486</v>
      </c>
      <c r="AD9" s="168">
        <v>5.3887442756078245</v>
      </c>
      <c r="AE9" s="168">
        <v>4.5082423866045236</v>
      </c>
      <c r="AF9" s="168">
        <v>0.88050188900330162</v>
      </c>
      <c r="AG9" s="168">
        <v>7.5209489891902441</v>
      </c>
      <c r="AH9" s="173"/>
      <c r="AI9" s="173"/>
      <c r="AJ9" s="173"/>
      <c r="AK9" s="173"/>
      <c r="AM9" s="174">
        <f t="shared" ref="AM9:AM28" si="1">(AVERAGE(W9,W34)-W9)/AVERAGE(W9,W34)</f>
        <v>0</v>
      </c>
      <c r="AN9" s="174">
        <f t="shared" ref="AN9:AN28" si="2">(AVERAGE(X9,X34)-X9)/AVERAGE(X9,X34)</f>
        <v>1.105827712041851E-4</v>
      </c>
      <c r="AO9" s="174">
        <f t="shared" ref="AO9:AO28" si="3">(AVERAGE(Y9,Y34)-Y9)/AVERAGE(Y9,Y34)</f>
        <v>-2.9910269192422599E-3</v>
      </c>
      <c r="AP9" s="174">
        <f t="shared" ref="AP9:AP28" si="4">(AVERAGE(Z9,Z34)-Z9)/AVERAGE(Z9,Z34)</f>
        <v>-0.3597016125058588</v>
      </c>
      <c r="AQ9" s="174">
        <f t="shared" ref="AQ9:AQ28" si="5">(AVERAGE(AA9,AA34)-AA9)/AVERAGE(AA9,AA34)</f>
        <v>4.0357782124120648E-3</v>
      </c>
      <c r="AR9" s="174">
        <f t="shared" ref="AR9:AR28" si="6">(AVERAGE(AB9,AB34)-AB9)/AVERAGE(AB9,AB34)</f>
        <v>-3.2758845273893299E-2</v>
      </c>
      <c r="AS9" s="174">
        <f t="shared" ref="AS9:AS28" si="7">(AVERAGE(AC9,AC34)-AC9)/AVERAGE(AC9,AC34)</f>
        <v>-9.9392924772787536E-2</v>
      </c>
      <c r="AT9" s="174">
        <f t="shared" ref="AT9:AT28" si="8">(AVERAGE(AD9,AD34)-AD9)/AVERAGE(AD9,AD34)</f>
        <v>-4.4595384311576176E-2</v>
      </c>
      <c r="AU9" s="174">
        <f t="shared" ref="AU9:AU28" si="9">(AVERAGE(AE9,AE34)-AE9)/AVERAGE(AE9,AE34)</f>
        <v>-2.3255813953488476E-2</v>
      </c>
      <c r="AV9" s="174">
        <f t="shared" ref="AV9:AV28" si="10">(AVERAGE(AF9,AF34)-AF9)/AVERAGE(AF9,AF34)</f>
        <v>-0.16946785518493854</v>
      </c>
      <c r="AW9" s="174">
        <f t="shared" ref="AW9:AW28" si="11">(AVERAGE(AG9,AG34)-AG9)/AVERAGE(AG9,AG34)</f>
        <v>-6.7385650476768991E-2</v>
      </c>
      <c r="AX9" s="174" t="e">
        <f t="shared" ref="AX9:AX28" si="12">(AVERAGE(AH9,AH34)-AH9)/AVERAGE(AH9,AH34)</f>
        <v>#DIV/0!</v>
      </c>
      <c r="AY9" s="174" t="e">
        <f t="shared" ref="AY9:AY28" si="13">(AVERAGE(AI9,AI34)-AI9)/AVERAGE(AI9,AI34)</f>
        <v>#DIV/0!</v>
      </c>
      <c r="AZ9" s="174" t="e">
        <f t="shared" ref="AZ9:AZ28" si="14">(AVERAGE(AJ9,AJ34)-AJ9)/AVERAGE(AJ9,AJ34)</f>
        <v>#DIV/0!</v>
      </c>
      <c r="BA9" s="174" t="e">
        <f t="shared" ref="BA9:BA28" si="15">(AVERAGE(AK9,AK34)-AK9)/AVERAGE(AK9,AK34)</f>
        <v>#DIV/0!</v>
      </c>
      <c r="BB9" s="172"/>
      <c r="BC9" s="172"/>
      <c r="BD9" s="172"/>
    </row>
    <row r="10" spans="1:56" s="166" customFormat="1" ht="15">
      <c r="A10" s="435"/>
      <c r="B10" s="378"/>
      <c r="C10" s="406"/>
      <c r="D10" s="167">
        <v>2</v>
      </c>
      <c r="E10" s="438"/>
      <c r="F10" s="438"/>
      <c r="G10" s="168" t="str">
        <f t="shared" ref="G10:Q28" si="16">IF(ABS(AM10)&lt;0.25,FIXED(ROUND(W10,1-INT(LOG(ABS(W10)))),1-INT(LOG(ABS(W10))),FALSE),FIXED(ROUND(W10,1-INT(LOG(ABS(W10)))),1-INT(LOG(ABS(W10))),FALSE)&amp;" ")</f>
        <v>2.3</v>
      </c>
      <c r="H10" s="168" t="str">
        <f t="shared" si="0"/>
        <v>4.7</v>
      </c>
      <c r="I10" s="168" t="str">
        <f t="shared" si="0"/>
        <v>3.6</v>
      </c>
      <c r="J10" s="168" t="str">
        <f t="shared" si="0"/>
        <v>0.63</v>
      </c>
      <c r="K10" s="168" t="str">
        <f t="shared" si="0"/>
        <v>0.57</v>
      </c>
      <c r="L10" s="168" t="str">
        <f t="shared" si="0"/>
        <v>0.21</v>
      </c>
      <c r="M10" s="168" t="str">
        <f t="shared" si="0"/>
        <v>0.80</v>
      </c>
      <c r="N10" s="168" t="str">
        <f t="shared" si="0"/>
        <v>4.3</v>
      </c>
      <c r="O10" s="168" t="str">
        <f t="shared" si="0"/>
        <v>3.5</v>
      </c>
      <c r="P10" s="190" t="str">
        <f t="shared" si="0"/>
        <v xml:space="preserve">0.77 </v>
      </c>
      <c r="Q10" s="168" t="str">
        <f t="shared" si="0"/>
        <v>6.5</v>
      </c>
      <c r="R10" s="186"/>
      <c r="S10" s="186"/>
      <c r="T10" s="186"/>
      <c r="U10" s="186"/>
      <c r="V10" s="172"/>
      <c r="W10" s="171">
        <v>2.3171880183349591</v>
      </c>
      <c r="X10" s="168">
        <v>4.6680000000000001</v>
      </c>
      <c r="Y10" s="168">
        <v>3.6230000000000002</v>
      </c>
      <c r="Z10" s="168">
        <v>0.62668764420185108</v>
      </c>
      <c r="AA10" s="168">
        <v>0.57227391242650272</v>
      </c>
      <c r="AB10" s="168">
        <v>0.21228540205600524</v>
      </c>
      <c r="AC10" s="168">
        <v>0.80017747213349844</v>
      </c>
      <c r="AD10" s="168">
        <v>4.2905275238997111</v>
      </c>
      <c r="AE10" s="168">
        <v>3.5232309790985523</v>
      </c>
      <c r="AF10" s="168">
        <v>0.76729654480115894</v>
      </c>
      <c r="AG10" s="168">
        <v>6.501951954717569</v>
      </c>
      <c r="AH10" s="173"/>
      <c r="AI10" s="173"/>
      <c r="AJ10" s="173"/>
      <c r="AK10" s="173"/>
      <c r="AM10" s="174">
        <f t="shared" si="1"/>
        <v>0</v>
      </c>
      <c r="AN10" s="174">
        <f t="shared" si="2"/>
        <v>2.7771843623157232E-3</v>
      </c>
      <c r="AO10" s="174">
        <f t="shared" si="3"/>
        <v>-3.1842724629654834E-3</v>
      </c>
      <c r="AP10" s="174">
        <f t="shared" si="4"/>
        <v>-2.6685961543904367E-2</v>
      </c>
      <c r="AQ10" s="174">
        <f t="shared" si="5"/>
        <v>1.0287262341561012E-2</v>
      </c>
      <c r="AR10" s="174">
        <f t="shared" si="6"/>
        <v>6.8070501323544757E-3</v>
      </c>
      <c r="AS10" s="174">
        <f t="shared" si="7"/>
        <v>2.0973804951902791E-2</v>
      </c>
      <c r="AT10" s="174">
        <f t="shared" si="8"/>
        <v>-4.466415886552165E-2</v>
      </c>
      <c r="AU10" s="174">
        <f t="shared" si="9"/>
        <v>5.780346820809459E-3</v>
      </c>
      <c r="AV10" s="174">
        <f t="shared" si="10"/>
        <v>-0.36196892833776156</v>
      </c>
      <c r="AW10" s="174">
        <f t="shared" si="11"/>
        <v>-2.768919384848649E-2</v>
      </c>
      <c r="AX10" s="174" t="e">
        <f t="shared" si="12"/>
        <v>#DIV/0!</v>
      </c>
      <c r="AY10" s="174" t="e">
        <f t="shared" si="13"/>
        <v>#DIV/0!</v>
      </c>
      <c r="AZ10" s="174" t="e">
        <f t="shared" si="14"/>
        <v>#DIV/0!</v>
      </c>
      <c r="BA10" s="174" t="e">
        <f t="shared" si="15"/>
        <v>#DIV/0!</v>
      </c>
      <c r="BB10" s="172"/>
      <c r="BC10" s="172"/>
      <c r="BD10" s="172"/>
    </row>
    <row r="11" spans="1:56" s="166" customFormat="1" ht="15">
      <c r="A11" s="435"/>
      <c r="B11" s="378"/>
      <c r="C11" s="406"/>
      <c r="D11" s="167">
        <v>3</v>
      </c>
      <c r="E11" s="438"/>
      <c r="F11" s="438"/>
      <c r="G11" s="168" t="str">
        <f t="shared" si="16"/>
        <v>2.0</v>
      </c>
      <c r="H11" s="168" t="str">
        <f t="shared" si="0"/>
        <v>4.5</v>
      </c>
      <c r="I11" s="168" t="str">
        <f t="shared" si="0"/>
        <v>3.6</v>
      </c>
      <c r="J11" s="168" t="str">
        <f t="shared" si="0"/>
        <v>0.14</v>
      </c>
      <c r="K11" s="168" t="str">
        <f t="shared" si="0"/>
        <v>0.44</v>
      </c>
      <c r="L11" s="168" t="str">
        <f t="shared" si="0"/>
        <v>0.22</v>
      </c>
      <c r="M11" s="168" t="str">
        <f t="shared" si="0"/>
        <v>0.74</v>
      </c>
      <c r="N11" s="168" t="str">
        <f t="shared" si="0"/>
        <v>4.1</v>
      </c>
      <c r="O11" s="168" t="str">
        <f t="shared" si="0"/>
        <v>3.3</v>
      </c>
      <c r="P11" s="190" t="str">
        <f t="shared" si="0"/>
        <v xml:space="preserve">0.81 </v>
      </c>
      <c r="Q11" s="168" t="str">
        <f t="shared" si="0"/>
        <v>5.7</v>
      </c>
      <c r="R11" s="186"/>
      <c r="S11" s="186"/>
      <c r="T11" s="186"/>
      <c r="U11" s="186"/>
      <c r="V11" s="172"/>
      <c r="W11" s="171">
        <v>2.0266999585834213</v>
      </c>
      <c r="X11" s="168">
        <v>4.5069999999999997</v>
      </c>
      <c r="Y11" s="168">
        <v>3.585</v>
      </c>
      <c r="Z11" s="168">
        <v>0.1446224360396017</v>
      </c>
      <c r="AA11" s="168">
        <v>0.44171947225878355</v>
      </c>
      <c r="AB11" s="168">
        <v>0.22092615410693212</v>
      </c>
      <c r="AC11" s="168">
        <v>0.74284548234204972</v>
      </c>
      <c r="AD11" s="168">
        <v>4.1208007662417083</v>
      </c>
      <c r="AE11" s="168">
        <v>3.3089707437367606</v>
      </c>
      <c r="AF11" s="168">
        <v>0.81183002250494751</v>
      </c>
      <c r="AG11" s="168">
        <v>5.6709143109890761</v>
      </c>
      <c r="AH11" s="173"/>
      <c r="AI11" s="173"/>
      <c r="AJ11" s="173"/>
      <c r="AK11" s="173"/>
      <c r="AM11" s="174">
        <f t="shared" si="1"/>
        <v>0</v>
      </c>
      <c r="AN11" s="174">
        <f t="shared" si="2"/>
        <v>2.324294410625434E-3</v>
      </c>
      <c r="AO11" s="174">
        <f t="shared" si="3"/>
        <v>6.9686411149824299E-4</v>
      </c>
      <c r="AP11" s="174">
        <f t="shared" si="4"/>
        <v>-0.14015732592433838</v>
      </c>
      <c r="AQ11" s="174">
        <f t="shared" si="5"/>
        <v>1.3733784743352968E-2</v>
      </c>
      <c r="AR11" s="174">
        <f t="shared" si="6"/>
        <v>5.7971761127516698E-4</v>
      </c>
      <c r="AS11" s="174">
        <f t="shared" si="7"/>
        <v>2.9732116961386678E-2</v>
      </c>
      <c r="AT11" s="174">
        <f t="shared" si="8"/>
        <v>5.6294494873189412E-3</v>
      </c>
      <c r="AU11" s="174">
        <f t="shared" si="9"/>
        <v>9.4972067039106142E-2</v>
      </c>
      <c r="AV11" s="174">
        <f t="shared" si="10"/>
        <v>-0.66385368523568966</v>
      </c>
      <c r="AW11" s="174">
        <f t="shared" si="11"/>
        <v>6.0631390549628584E-3</v>
      </c>
      <c r="AX11" s="174" t="e">
        <f t="shared" si="12"/>
        <v>#DIV/0!</v>
      </c>
      <c r="AY11" s="174" t="e">
        <f t="shared" si="13"/>
        <v>#DIV/0!</v>
      </c>
      <c r="AZ11" s="174" t="e">
        <f t="shared" si="14"/>
        <v>#DIV/0!</v>
      </c>
      <c r="BA11" s="174" t="e">
        <f t="shared" si="15"/>
        <v>#DIV/0!</v>
      </c>
      <c r="BB11" s="172"/>
      <c r="BC11" s="172"/>
      <c r="BD11" s="172"/>
    </row>
    <row r="12" spans="1:56" s="166" customFormat="1" ht="15">
      <c r="A12" s="435"/>
      <c r="B12" s="378"/>
      <c r="C12" s="406"/>
      <c r="D12" s="167">
        <v>4</v>
      </c>
      <c r="E12" s="438"/>
      <c r="F12" s="438"/>
      <c r="G12" s="168" t="str">
        <f t="shared" si="16"/>
        <v>2.2</v>
      </c>
      <c r="H12" s="168" t="str">
        <f t="shared" si="0"/>
        <v>4.7</v>
      </c>
      <c r="I12" s="168" t="str">
        <f t="shared" si="0"/>
        <v>3.8</v>
      </c>
      <c r="J12" s="168" t="str">
        <f t="shared" si="0"/>
        <v>0.098</v>
      </c>
      <c r="K12" s="168" t="str">
        <f t="shared" si="0"/>
        <v>0.26</v>
      </c>
      <c r="L12" s="168" t="str">
        <f t="shared" si="0"/>
        <v>0.19</v>
      </c>
      <c r="M12" s="168" t="str">
        <f t="shared" si="0"/>
        <v>0.65</v>
      </c>
      <c r="N12" s="168" t="str">
        <f t="shared" si="0"/>
        <v>4.3</v>
      </c>
      <c r="O12" s="168" t="str">
        <f t="shared" si="0"/>
        <v>3.4</v>
      </c>
      <c r="P12" s="190" t="str">
        <f t="shared" si="0"/>
        <v xml:space="preserve">0.85 </v>
      </c>
      <c r="Q12" s="168" t="str">
        <f t="shared" si="0"/>
        <v>5.5</v>
      </c>
      <c r="R12" s="186"/>
      <c r="S12" s="186"/>
      <c r="T12" s="186"/>
      <c r="U12" s="186"/>
      <c r="V12" s="172"/>
      <c r="W12" s="171">
        <v>2.2082945985862614</v>
      </c>
      <c r="X12" s="168">
        <v>4.694</v>
      </c>
      <c r="Y12" s="168">
        <v>3.78</v>
      </c>
      <c r="Z12" s="168">
        <v>9.8427039946600167E-2</v>
      </c>
      <c r="AA12" s="168">
        <v>0.26039769892917713</v>
      </c>
      <c r="AB12" s="168">
        <v>0.18545055807659339</v>
      </c>
      <c r="AC12" s="168">
        <v>0.64586250828597214</v>
      </c>
      <c r="AD12" s="168">
        <v>4.2859612313378044</v>
      </c>
      <c r="AE12" s="168">
        <v>3.4376328972110111</v>
      </c>
      <c r="AF12" s="168">
        <v>0.84832833412679454</v>
      </c>
      <c r="AG12" s="168">
        <v>5.476099036576147</v>
      </c>
      <c r="AH12" s="173"/>
      <c r="AI12" s="173"/>
      <c r="AJ12" s="173"/>
      <c r="AK12" s="173"/>
      <c r="AM12" s="174">
        <f t="shared" si="1"/>
        <v>0</v>
      </c>
      <c r="AN12" s="174">
        <f t="shared" si="2"/>
        <v>2.8677642060540892E-3</v>
      </c>
      <c r="AO12" s="174">
        <f t="shared" si="3"/>
        <v>2.6385224274406943E-3</v>
      </c>
      <c r="AP12" s="174">
        <f t="shared" si="4"/>
        <v>-0.13815190875951738</v>
      </c>
      <c r="AQ12" s="174">
        <f t="shared" si="5"/>
        <v>2.6773451029535576E-2</v>
      </c>
      <c r="AR12" s="174">
        <f t="shared" si="6"/>
        <v>2.3259835106533996E-2</v>
      </c>
      <c r="AS12" s="174">
        <f t="shared" si="7"/>
        <v>3.2764512789013642E-2</v>
      </c>
      <c r="AT12" s="174">
        <f t="shared" si="8"/>
        <v>-7.6894610576301675E-2</v>
      </c>
      <c r="AU12" s="174">
        <f t="shared" si="9"/>
        <v>5.9171597633136683E-3</v>
      </c>
      <c r="AV12" s="174">
        <f t="shared" si="10"/>
        <v>-0.6256753044592982</v>
      </c>
      <c r="AW12" s="174">
        <f t="shared" si="11"/>
        <v>-5.4804991661581565E-2</v>
      </c>
      <c r="AX12" s="174" t="e">
        <f t="shared" si="12"/>
        <v>#DIV/0!</v>
      </c>
      <c r="AY12" s="174" t="e">
        <f t="shared" si="13"/>
        <v>#DIV/0!</v>
      </c>
      <c r="AZ12" s="174" t="e">
        <f t="shared" si="14"/>
        <v>#DIV/0!</v>
      </c>
      <c r="BA12" s="174" t="e">
        <f t="shared" si="15"/>
        <v>#DIV/0!</v>
      </c>
      <c r="BB12" s="172"/>
      <c r="BC12" s="172"/>
      <c r="BD12" s="172"/>
    </row>
    <row r="13" spans="1:56" s="166" customFormat="1" ht="15">
      <c r="A13" s="435"/>
      <c r="B13" s="378"/>
      <c r="C13" s="406"/>
      <c r="D13" s="167">
        <v>5</v>
      </c>
      <c r="E13" s="439"/>
      <c r="F13" s="439"/>
      <c r="G13" s="168" t="str">
        <f t="shared" si="16"/>
        <v>2.2</v>
      </c>
      <c r="H13" s="168" t="str">
        <f t="shared" si="0"/>
        <v>4.9</v>
      </c>
      <c r="I13" s="168" t="str">
        <f t="shared" si="0"/>
        <v>3.9</v>
      </c>
      <c r="J13" s="190" t="str">
        <f t="shared" si="0"/>
        <v xml:space="preserve">0.34 </v>
      </c>
      <c r="K13" s="168" t="str">
        <f t="shared" si="0"/>
        <v>0.35</v>
      </c>
      <c r="L13" s="168" t="str">
        <f t="shared" si="0"/>
        <v>0.19</v>
      </c>
      <c r="M13" s="168" t="str">
        <f t="shared" si="0"/>
        <v>1.2</v>
      </c>
      <c r="N13" s="168" t="str">
        <f t="shared" si="0"/>
        <v>3.2</v>
      </c>
      <c r="O13" s="168" t="str">
        <f t="shared" si="0"/>
        <v>2.9</v>
      </c>
      <c r="P13" s="168" t="str">
        <f t="shared" si="0"/>
        <v>0.25</v>
      </c>
      <c r="Q13" s="168" t="str">
        <f t="shared" si="0"/>
        <v>5.2</v>
      </c>
      <c r="R13" s="186"/>
      <c r="S13" s="186"/>
      <c r="T13" s="186"/>
      <c r="U13" s="186"/>
      <c r="V13" s="172"/>
      <c r="W13" s="171">
        <v>2.1835561196155058</v>
      </c>
      <c r="X13" s="168">
        <v>4.8970000000000002</v>
      </c>
      <c r="Y13" s="168">
        <v>3.875</v>
      </c>
      <c r="Z13" s="168">
        <v>0.34276820486927312</v>
      </c>
      <c r="AA13" s="168">
        <v>0.35180992052297921</v>
      </c>
      <c r="AB13" s="168">
        <v>0.19206072112199232</v>
      </c>
      <c r="AC13" s="168">
        <v>1.1549508095841128</v>
      </c>
      <c r="AD13" s="168">
        <v>3.2001330078582781</v>
      </c>
      <c r="AE13" s="168">
        <v>2.9458293026611715</v>
      </c>
      <c r="AF13" s="168">
        <v>0.25430370519710666</v>
      </c>
      <c r="AG13" s="168">
        <v>5.2417226639566357</v>
      </c>
      <c r="AH13" s="173"/>
      <c r="AI13" s="173"/>
      <c r="AJ13" s="173"/>
      <c r="AK13" s="173"/>
      <c r="AM13" s="174">
        <f t="shared" si="1"/>
        <v>0</v>
      </c>
      <c r="AN13" s="174">
        <f t="shared" si="2"/>
        <v>3.0537459283386972E-3</v>
      </c>
      <c r="AO13" s="174">
        <f t="shared" si="3"/>
        <v>-1.939237233354954E-3</v>
      </c>
      <c r="AP13" s="174">
        <f t="shared" si="4"/>
        <v>-0.34424627426188698</v>
      </c>
      <c r="AQ13" s="174">
        <f t="shared" si="5"/>
        <v>-0.13162783944999243</v>
      </c>
      <c r="AR13" s="174">
        <f t="shared" si="6"/>
        <v>-2.3790912614568591E-2</v>
      </c>
      <c r="AS13" s="174">
        <f t="shared" si="7"/>
        <v>-0.22673606208734728</v>
      </c>
      <c r="AT13" s="174">
        <f t="shared" si="8"/>
        <v>4.4217115879098691E-2</v>
      </c>
      <c r="AU13" s="174">
        <f t="shared" si="9"/>
        <v>3.9999999999999897E-2</v>
      </c>
      <c r="AV13" s="174">
        <f t="shared" si="10"/>
        <v>9.0498122026694605E-2</v>
      </c>
      <c r="AW13" s="174">
        <f t="shared" si="11"/>
        <v>-3.9377265457440545E-2</v>
      </c>
      <c r="AX13" s="174" t="e">
        <f t="shared" si="12"/>
        <v>#DIV/0!</v>
      </c>
      <c r="AY13" s="174" t="e">
        <f t="shared" si="13"/>
        <v>#DIV/0!</v>
      </c>
      <c r="AZ13" s="174" t="e">
        <f t="shared" si="14"/>
        <v>#DIV/0!</v>
      </c>
      <c r="BA13" s="174" t="e">
        <f t="shared" si="15"/>
        <v>#DIV/0!</v>
      </c>
      <c r="BB13" s="172"/>
      <c r="BC13" s="172"/>
      <c r="BD13" s="172"/>
    </row>
    <row r="14" spans="1:56" s="166" customFormat="1" ht="15">
      <c r="A14" s="435"/>
      <c r="B14" s="378"/>
      <c r="C14" s="406"/>
      <c r="D14" s="167">
        <v>1</v>
      </c>
      <c r="E14" s="440" t="s">
        <v>225</v>
      </c>
      <c r="F14" s="437">
        <v>1</v>
      </c>
      <c r="G14" s="168" t="str">
        <f t="shared" si="16"/>
        <v>1.9</v>
      </c>
      <c r="H14" s="168" t="str">
        <f t="shared" si="0"/>
        <v>4.6</v>
      </c>
      <c r="I14" s="168" t="str">
        <f t="shared" si="0"/>
        <v>3.6</v>
      </c>
      <c r="J14" s="168" t="str">
        <f t="shared" si="0"/>
        <v>0.080</v>
      </c>
      <c r="K14" s="168" t="str">
        <f t="shared" si="0"/>
        <v>0.42</v>
      </c>
      <c r="L14" s="168" t="str">
        <f t="shared" si="0"/>
        <v>0.096</v>
      </c>
      <c r="M14" s="168" t="str">
        <f t="shared" si="0"/>
        <v>0.60</v>
      </c>
      <c r="N14" s="168" t="str">
        <f t="shared" si="0"/>
        <v>4.6</v>
      </c>
      <c r="O14" s="168" t="str">
        <f t="shared" si="0"/>
        <v>3.6</v>
      </c>
      <c r="P14" s="190" t="str">
        <f t="shared" si="0"/>
        <v xml:space="preserve">1.0 </v>
      </c>
      <c r="Q14" s="168" t="str">
        <f t="shared" si="0"/>
        <v>5.8</v>
      </c>
      <c r="R14" s="186"/>
      <c r="S14" s="186"/>
      <c r="T14" s="186"/>
      <c r="U14" s="186"/>
      <c r="V14" s="172"/>
      <c r="W14" s="171">
        <v>1.9031399199479491</v>
      </c>
      <c r="X14" s="168">
        <v>4.601</v>
      </c>
      <c r="Y14" s="168">
        <v>3.6019999999999999</v>
      </c>
      <c r="Z14" s="168">
        <v>7.9799040808382862E-2</v>
      </c>
      <c r="AA14" s="168">
        <v>0.42256094801756144</v>
      </c>
      <c r="AB14" s="168">
        <v>9.5655137040690938E-2</v>
      </c>
      <c r="AC14" s="168">
        <v>0.60346050639161208</v>
      </c>
      <c r="AD14" s="168">
        <v>4.6370478638773749</v>
      </c>
      <c r="AE14" s="168">
        <v>3.6313795329312955</v>
      </c>
      <c r="AF14" s="168">
        <v>1.0056683309460792</v>
      </c>
      <c r="AG14" s="168">
        <v>5.8385234961356218</v>
      </c>
      <c r="AH14" s="173"/>
      <c r="AI14" s="173"/>
      <c r="AJ14" s="173"/>
      <c r="AK14" s="173"/>
      <c r="AM14" s="174">
        <f t="shared" si="1"/>
        <v>0</v>
      </c>
      <c r="AN14" s="174">
        <f t="shared" si="2"/>
        <v>1.5190972222223439E-3</v>
      </c>
      <c r="AO14" s="174">
        <f t="shared" si="3"/>
        <v>-1.6685205784204068E-3</v>
      </c>
      <c r="AP14" s="174">
        <f t="shared" si="4"/>
        <v>2.4615322038826777E-2</v>
      </c>
      <c r="AQ14" s="174">
        <f t="shared" si="5"/>
        <v>-0.14298226473327794</v>
      </c>
      <c r="AR14" s="174">
        <f t="shared" si="6"/>
        <v>-1.5141939953657963E-3</v>
      </c>
      <c r="AS14" s="174">
        <f t="shared" si="7"/>
        <v>6.0254735571212907E-2</v>
      </c>
      <c r="AT14" s="174">
        <f t="shared" si="8"/>
        <v>-7.7934285979766663E-2</v>
      </c>
      <c r="AU14" s="174">
        <f t="shared" si="9"/>
        <v>5.5865921787711641E-3</v>
      </c>
      <c r="AV14" s="174">
        <f t="shared" si="10"/>
        <v>-0.54715747665181513</v>
      </c>
      <c r="AW14" s="174">
        <f t="shared" si="11"/>
        <v>-6.3295869453672077E-2</v>
      </c>
      <c r="AX14" s="174" t="e">
        <f t="shared" si="12"/>
        <v>#DIV/0!</v>
      </c>
      <c r="AY14" s="174" t="e">
        <f t="shared" si="13"/>
        <v>#DIV/0!</v>
      </c>
      <c r="AZ14" s="174" t="e">
        <f t="shared" si="14"/>
        <v>#DIV/0!</v>
      </c>
      <c r="BA14" s="174" t="e">
        <f t="shared" si="15"/>
        <v>#DIV/0!</v>
      </c>
      <c r="BB14" s="172"/>
      <c r="BC14" s="172"/>
      <c r="BD14" s="172"/>
    </row>
    <row r="15" spans="1:56" s="166" customFormat="1" ht="15">
      <c r="A15" s="435"/>
      <c r="B15" s="378"/>
      <c r="C15" s="406"/>
      <c r="D15" s="167">
        <v>2</v>
      </c>
      <c r="E15" s="441"/>
      <c r="F15" s="438"/>
      <c r="G15" s="168" t="str">
        <f t="shared" si="16"/>
        <v>1.8</v>
      </c>
      <c r="H15" s="168" t="str">
        <f t="shared" si="0"/>
        <v>4.8</v>
      </c>
      <c r="I15" s="168" t="str">
        <f t="shared" si="0"/>
        <v>3.7</v>
      </c>
      <c r="J15" s="168" t="str">
        <f t="shared" si="0"/>
        <v>0.30</v>
      </c>
      <c r="K15" s="168" t="str">
        <f t="shared" si="0"/>
        <v>0.37</v>
      </c>
      <c r="L15" s="168" t="str">
        <f t="shared" si="0"/>
        <v>0.20</v>
      </c>
      <c r="M15" s="168" t="str">
        <f t="shared" si="0"/>
        <v>0.58</v>
      </c>
      <c r="N15" s="168" t="str">
        <f t="shared" si="0"/>
        <v>3.7</v>
      </c>
      <c r="O15" s="168" t="str">
        <f t="shared" si="0"/>
        <v>3.2</v>
      </c>
      <c r="P15" s="190" t="str">
        <f t="shared" si="0"/>
        <v xml:space="preserve">0.51 </v>
      </c>
      <c r="Q15" s="168" t="str">
        <f t="shared" si="0"/>
        <v>5.1</v>
      </c>
      <c r="R15" s="186"/>
      <c r="S15" s="186"/>
      <c r="T15" s="186"/>
      <c r="U15" s="186"/>
      <c r="V15" s="172"/>
      <c r="W15" s="171">
        <v>1.8303750213609227</v>
      </c>
      <c r="X15" s="168">
        <v>4.8330000000000002</v>
      </c>
      <c r="Y15" s="168">
        <v>3.7</v>
      </c>
      <c r="Z15" s="168">
        <v>0.30461372553150534</v>
      </c>
      <c r="AA15" s="168">
        <v>0.37004761171427841</v>
      </c>
      <c r="AB15" s="168">
        <v>0.20142565839496784</v>
      </c>
      <c r="AC15" s="168">
        <v>0.57914547973494468</v>
      </c>
      <c r="AD15" s="168">
        <v>3.6902823847384836</v>
      </c>
      <c r="AE15" s="168">
        <v>3.1802848083671278</v>
      </c>
      <c r="AF15" s="168">
        <v>0.50999757637135545</v>
      </c>
      <c r="AG15" s="168">
        <v>5.1455148601141794</v>
      </c>
      <c r="AH15" s="173"/>
      <c r="AI15" s="173"/>
      <c r="AJ15" s="173"/>
      <c r="AK15" s="173"/>
      <c r="AM15" s="174">
        <f t="shared" si="1"/>
        <v>0</v>
      </c>
      <c r="AN15" s="174">
        <f t="shared" si="2"/>
        <v>2.3738259882340475E-3</v>
      </c>
      <c r="AO15" s="174">
        <f t="shared" si="3"/>
        <v>0</v>
      </c>
      <c r="AP15" s="174">
        <f t="shared" si="4"/>
        <v>3.1772035696004126E-2</v>
      </c>
      <c r="AQ15" s="174">
        <f t="shared" si="5"/>
        <v>6.4721449436444617E-2</v>
      </c>
      <c r="AR15" s="174">
        <f t="shared" si="6"/>
        <v>3.2246215713072152E-2</v>
      </c>
      <c r="AS15" s="174">
        <f t="shared" si="7"/>
        <v>4.9359979854002478E-2</v>
      </c>
      <c r="AT15" s="174">
        <f t="shared" si="8"/>
        <v>-2.7331166808585584E-2</v>
      </c>
      <c r="AU15" s="174">
        <f t="shared" si="9"/>
        <v>1.2658227848101125E-2</v>
      </c>
      <c r="AV15" s="174">
        <f t="shared" si="10"/>
        <v>-0.37447779268137643</v>
      </c>
      <c r="AW15" s="174">
        <f t="shared" si="11"/>
        <v>-5.037527235753075E-3</v>
      </c>
      <c r="AX15" s="174" t="e">
        <f t="shared" si="12"/>
        <v>#DIV/0!</v>
      </c>
      <c r="AY15" s="174" t="e">
        <f t="shared" si="13"/>
        <v>#DIV/0!</v>
      </c>
      <c r="AZ15" s="174" t="e">
        <f t="shared" si="14"/>
        <v>#DIV/0!</v>
      </c>
      <c r="BA15" s="174" t="e">
        <f t="shared" si="15"/>
        <v>#DIV/0!</v>
      </c>
      <c r="BB15" s="172"/>
      <c r="BC15" s="172"/>
      <c r="BD15" s="172"/>
    </row>
    <row r="16" spans="1:56" s="166" customFormat="1" ht="15">
      <c r="A16" s="435"/>
      <c r="B16" s="378"/>
      <c r="C16" s="406"/>
      <c r="D16" s="167">
        <v>3</v>
      </c>
      <c r="E16" s="441"/>
      <c r="F16" s="438"/>
      <c r="G16" s="168" t="str">
        <f t="shared" si="16"/>
        <v>1.8</v>
      </c>
      <c r="H16" s="168" t="str">
        <f t="shared" si="0"/>
        <v>4.8</v>
      </c>
      <c r="I16" s="168" t="str">
        <f t="shared" si="0"/>
        <v>3.8</v>
      </c>
      <c r="J16" s="190" t="str">
        <f t="shared" si="0"/>
        <v xml:space="preserve">0.045 </v>
      </c>
      <c r="K16" s="168" t="str">
        <f t="shared" si="0"/>
        <v>0.26</v>
      </c>
      <c r="L16" s="168" t="str">
        <f t="shared" si="0"/>
        <v>0.16</v>
      </c>
      <c r="M16" s="168" t="str">
        <f t="shared" si="0"/>
        <v>0.59</v>
      </c>
      <c r="N16" s="168" t="str">
        <f t="shared" si="0"/>
        <v>3.3</v>
      </c>
      <c r="O16" s="168" t="str">
        <f t="shared" si="0"/>
        <v>2.7</v>
      </c>
      <c r="P16" s="190" t="str">
        <f t="shared" si="0"/>
        <v xml:space="preserve">0.59 </v>
      </c>
      <c r="Q16" s="168" t="str">
        <f t="shared" si="0"/>
        <v>4.4</v>
      </c>
      <c r="R16" s="186"/>
      <c r="S16" s="186"/>
      <c r="T16" s="186"/>
      <c r="U16" s="186"/>
      <c r="V16" s="172"/>
      <c r="W16" s="171">
        <v>1.8355156538141497</v>
      </c>
      <c r="X16" s="168">
        <v>4.8159999999999998</v>
      </c>
      <c r="Y16" s="168">
        <v>3.7709999999999999</v>
      </c>
      <c r="Z16" s="168">
        <v>4.5333703407777155E-2</v>
      </c>
      <c r="AA16" s="168">
        <v>0.257747702280547</v>
      </c>
      <c r="AB16" s="168">
        <v>0.16435996835341918</v>
      </c>
      <c r="AC16" s="168">
        <v>0.59285676292288636</v>
      </c>
      <c r="AD16" s="168">
        <v>3.3169991453154912</v>
      </c>
      <c r="AE16" s="168">
        <v>2.7319210113417407</v>
      </c>
      <c r="AF16" s="168">
        <v>0.58507813397374986</v>
      </c>
      <c r="AG16" s="168">
        <v>4.3772972822801215</v>
      </c>
      <c r="AH16" s="173"/>
      <c r="AI16" s="173"/>
      <c r="AJ16" s="173"/>
      <c r="AK16" s="173"/>
      <c r="AM16" s="174">
        <f t="shared" si="1"/>
        <v>0</v>
      </c>
      <c r="AN16" s="174">
        <f t="shared" si="2"/>
        <v>8.2987551867229196E-4</v>
      </c>
      <c r="AO16" s="174">
        <f t="shared" si="3"/>
        <v>-1.4606293984862728E-3</v>
      </c>
      <c r="AP16" s="174">
        <f t="shared" si="4"/>
        <v>0.40640336437948765</v>
      </c>
      <c r="AQ16" s="174">
        <f t="shared" si="5"/>
        <v>8.9676881629655744E-2</v>
      </c>
      <c r="AR16" s="174">
        <f t="shared" si="6"/>
        <v>-4.9713717708993424E-2</v>
      </c>
      <c r="AS16" s="174">
        <f t="shared" si="7"/>
        <v>0.17275464103358409</v>
      </c>
      <c r="AT16" s="174">
        <f t="shared" si="8"/>
        <v>3.4328537087614221E-2</v>
      </c>
      <c r="AU16" s="174">
        <f t="shared" si="9"/>
        <v>9.4594594594594641E-2</v>
      </c>
      <c r="AV16" s="174">
        <f t="shared" si="10"/>
        <v>-0.40115268468958337</v>
      </c>
      <c r="AW16" s="174">
        <f t="shared" si="11"/>
        <v>6.2208227925314587E-2</v>
      </c>
      <c r="AX16" s="174" t="e">
        <f t="shared" si="12"/>
        <v>#DIV/0!</v>
      </c>
      <c r="AY16" s="174" t="e">
        <f t="shared" si="13"/>
        <v>#DIV/0!</v>
      </c>
      <c r="AZ16" s="174" t="e">
        <f t="shared" si="14"/>
        <v>#DIV/0!</v>
      </c>
      <c r="BA16" s="174" t="e">
        <f t="shared" si="15"/>
        <v>#DIV/0!</v>
      </c>
      <c r="BB16" s="172"/>
      <c r="BC16" s="172"/>
      <c r="BD16" s="172"/>
    </row>
    <row r="17" spans="1:56" s="166" customFormat="1" ht="15">
      <c r="A17" s="435"/>
      <c r="B17" s="378"/>
      <c r="C17" s="406"/>
      <c r="D17" s="167">
        <v>4</v>
      </c>
      <c r="E17" s="441"/>
      <c r="F17" s="438"/>
      <c r="G17" s="168" t="str">
        <f t="shared" si="16"/>
        <v>2.0</v>
      </c>
      <c r="H17" s="168" t="str">
        <f t="shared" si="0"/>
        <v>4.7</v>
      </c>
      <c r="I17" s="168" t="str">
        <f t="shared" si="0"/>
        <v>3.8</v>
      </c>
      <c r="J17" s="168" t="str">
        <f t="shared" si="0"/>
        <v>0.095</v>
      </c>
      <c r="K17" s="168" t="str">
        <f t="shared" si="0"/>
        <v>0.19</v>
      </c>
      <c r="L17" s="168" t="str">
        <f t="shared" si="0"/>
        <v>0.16</v>
      </c>
      <c r="M17" s="168" t="str">
        <f t="shared" si="0"/>
        <v>0.59</v>
      </c>
      <c r="N17" s="168" t="str">
        <f t="shared" si="0"/>
        <v>3.7</v>
      </c>
      <c r="O17" s="168" t="str">
        <f t="shared" si="0"/>
        <v>3.1</v>
      </c>
      <c r="P17" s="190" t="str">
        <f t="shared" si="0"/>
        <v xml:space="preserve">0.64 </v>
      </c>
      <c r="Q17" s="168" t="str">
        <f t="shared" si="0"/>
        <v>4.8</v>
      </c>
      <c r="R17" s="186"/>
      <c r="S17" s="186"/>
      <c r="T17" s="186"/>
      <c r="U17" s="186"/>
      <c r="V17" s="172"/>
      <c r="W17" s="171">
        <v>1.991376023766853</v>
      </c>
      <c r="X17" s="168">
        <v>4.6959999999999997</v>
      </c>
      <c r="Y17" s="168">
        <v>3.802</v>
      </c>
      <c r="Z17" s="168">
        <v>9.4579091469709969E-2</v>
      </c>
      <c r="AA17" s="168">
        <v>0.19328873769464314</v>
      </c>
      <c r="AB17" s="168">
        <v>0.1644518943810683</v>
      </c>
      <c r="AC17" s="168">
        <v>0.59386802805228533</v>
      </c>
      <c r="AD17" s="168">
        <v>3.7453329198704486</v>
      </c>
      <c r="AE17" s="168">
        <v>3.1036383689536335</v>
      </c>
      <c r="AF17" s="168">
        <v>0.6416945509168146</v>
      </c>
      <c r="AG17" s="168">
        <v>4.7915206714681551</v>
      </c>
      <c r="AH17" s="173"/>
      <c r="AI17" s="173"/>
      <c r="AJ17" s="173"/>
      <c r="AK17" s="173"/>
      <c r="AM17" s="174">
        <f t="shared" si="1"/>
        <v>0</v>
      </c>
      <c r="AN17" s="174">
        <f t="shared" si="2"/>
        <v>4.8739139648229903E-3</v>
      </c>
      <c r="AO17" s="174">
        <f t="shared" si="3"/>
        <v>-2.6308866087868714E-4</v>
      </c>
      <c r="AP17" s="174">
        <f t="shared" si="4"/>
        <v>-0.21312779209701835</v>
      </c>
      <c r="AQ17" s="174">
        <f t="shared" si="5"/>
        <v>-1.1264955658276076E-2</v>
      </c>
      <c r="AR17" s="174">
        <f t="shared" si="6"/>
        <v>-6.0491209294870991E-3</v>
      </c>
      <c r="AS17" s="174">
        <f t="shared" si="7"/>
        <v>-0.11352651248443225</v>
      </c>
      <c r="AT17" s="174">
        <f t="shared" si="8"/>
        <v>3.8019296323921628E-3</v>
      </c>
      <c r="AU17" s="174">
        <f t="shared" si="9"/>
        <v>8.9820359281437251E-2</v>
      </c>
      <c r="AV17" s="174">
        <f t="shared" si="10"/>
        <v>-0.83494237419623851</v>
      </c>
      <c r="AW17" s="174">
        <f t="shared" si="11"/>
        <v>-1.3968937867050515E-2</v>
      </c>
      <c r="AX17" s="174" t="e">
        <f t="shared" si="12"/>
        <v>#DIV/0!</v>
      </c>
      <c r="AY17" s="174" t="e">
        <f t="shared" si="13"/>
        <v>#DIV/0!</v>
      </c>
      <c r="AZ17" s="174" t="e">
        <f t="shared" si="14"/>
        <v>#DIV/0!</v>
      </c>
      <c r="BA17" s="174" t="e">
        <f t="shared" si="15"/>
        <v>#DIV/0!</v>
      </c>
      <c r="BB17" s="172"/>
      <c r="BC17" s="172"/>
      <c r="BD17" s="172"/>
    </row>
    <row r="18" spans="1:56" s="166" customFormat="1" ht="15">
      <c r="A18" s="435"/>
      <c r="B18" s="378"/>
      <c r="C18" s="407"/>
      <c r="D18" s="167">
        <v>5</v>
      </c>
      <c r="E18" s="442"/>
      <c r="F18" s="439"/>
      <c r="G18" s="168" t="str">
        <f t="shared" si="16"/>
        <v>1.9</v>
      </c>
      <c r="H18" s="168" t="str">
        <f t="shared" si="0"/>
        <v>5.1</v>
      </c>
      <c r="I18" s="168" t="str">
        <f t="shared" si="0"/>
        <v>3.9</v>
      </c>
      <c r="J18" s="168" t="str">
        <f t="shared" si="0"/>
        <v>0.20</v>
      </c>
      <c r="K18" s="168" t="str">
        <f t="shared" si="0"/>
        <v>0.39</v>
      </c>
      <c r="L18" s="168" t="str">
        <f t="shared" si="0"/>
        <v>0.14</v>
      </c>
      <c r="M18" s="168" t="str">
        <f t="shared" si="0"/>
        <v>0.78</v>
      </c>
      <c r="N18" s="168" t="str">
        <f t="shared" si="0"/>
        <v>3.2</v>
      </c>
      <c r="O18" s="168" t="str">
        <f t="shared" si="0"/>
        <v>3.1</v>
      </c>
      <c r="P18" s="168" t="str">
        <f t="shared" si="0"/>
        <v>0.15</v>
      </c>
      <c r="Q18" s="168" t="str">
        <f t="shared" si="0"/>
        <v>4.7</v>
      </c>
      <c r="R18" s="186"/>
      <c r="S18" s="186"/>
      <c r="T18" s="186"/>
      <c r="U18" s="186"/>
      <c r="V18" s="172"/>
      <c r="W18" s="171">
        <v>1.8826257898473671</v>
      </c>
      <c r="X18" s="168">
        <v>5.1280000000000001</v>
      </c>
      <c r="Y18" s="169">
        <v>3.9009999999999998</v>
      </c>
      <c r="Z18" s="177">
        <v>0.19655189605792464</v>
      </c>
      <c r="AA18" s="171">
        <v>0.39050284406749275</v>
      </c>
      <c r="AB18" s="168">
        <v>0.14335883020024492</v>
      </c>
      <c r="AC18" s="168">
        <v>0.78178723918455073</v>
      </c>
      <c r="AD18" s="168">
        <v>3.2103740081903722</v>
      </c>
      <c r="AE18" s="168">
        <v>3.0595352524691197</v>
      </c>
      <c r="AF18" s="168">
        <v>0.15083875572125238</v>
      </c>
      <c r="AG18" s="168">
        <v>4.7225748177005853</v>
      </c>
      <c r="AH18" s="173"/>
      <c r="AI18" s="173"/>
      <c r="AJ18" s="173"/>
      <c r="AK18" s="173"/>
      <c r="AM18" s="174">
        <f t="shared" si="1"/>
        <v>0</v>
      </c>
      <c r="AN18" s="174">
        <f t="shared" si="2"/>
        <v>4.0784618372499337E-3</v>
      </c>
      <c r="AO18" s="174">
        <f t="shared" si="3"/>
        <v>-1.4118855089204508E-3</v>
      </c>
      <c r="AP18" s="174">
        <f t="shared" si="4"/>
        <v>0.16059214521763854</v>
      </c>
      <c r="AQ18" s="174">
        <f t="shared" si="5"/>
        <v>3.0006460629794604E-2</v>
      </c>
      <c r="AR18" s="174">
        <f t="shared" si="6"/>
        <v>3.202153547959255E-2</v>
      </c>
      <c r="AS18" s="174">
        <f t="shared" si="7"/>
        <v>0.11808020669094756</v>
      </c>
      <c r="AT18" s="174">
        <f t="shared" si="8"/>
        <v>-6.6452420745663376E-2</v>
      </c>
      <c r="AU18" s="174">
        <f t="shared" si="9"/>
        <v>-6.3829787234043089E-2</v>
      </c>
      <c r="AV18" s="174">
        <f t="shared" si="10"/>
        <v>-0.12258666216776</v>
      </c>
      <c r="AW18" s="174">
        <f t="shared" si="11"/>
        <v>-8.7457203031407419E-3</v>
      </c>
      <c r="AX18" s="174" t="e">
        <f t="shared" si="12"/>
        <v>#DIV/0!</v>
      </c>
      <c r="AY18" s="174" t="e">
        <f t="shared" si="13"/>
        <v>#DIV/0!</v>
      </c>
      <c r="AZ18" s="174" t="e">
        <f t="shared" si="14"/>
        <v>#DIV/0!</v>
      </c>
      <c r="BA18" s="174" t="e">
        <f t="shared" si="15"/>
        <v>#DIV/0!</v>
      </c>
      <c r="BB18" s="172"/>
      <c r="BC18" s="172"/>
      <c r="BD18" s="172"/>
    </row>
    <row r="19" spans="1:56" s="166" customFormat="1" ht="15">
      <c r="A19" s="435"/>
      <c r="B19" s="378" t="s">
        <v>242</v>
      </c>
      <c r="C19" s="437">
        <v>2</v>
      </c>
      <c r="D19" s="160">
        <v>1</v>
      </c>
      <c r="E19" s="443" t="s">
        <v>222</v>
      </c>
      <c r="F19" s="443">
        <v>1</v>
      </c>
      <c r="G19" s="168" t="str">
        <f t="shared" si="16"/>
        <v>2.5</v>
      </c>
      <c r="H19" s="168" t="str">
        <f t="shared" si="0"/>
        <v>4.7</v>
      </c>
      <c r="I19" s="168" t="str">
        <f t="shared" si="0"/>
        <v>3.7</v>
      </c>
      <c r="J19" s="168" t="str">
        <f t="shared" si="0"/>
        <v>0.35</v>
      </c>
      <c r="K19" s="168" t="str">
        <f t="shared" si="0"/>
        <v>0.34</v>
      </c>
      <c r="L19" s="168" t="str">
        <f t="shared" si="0"/>
        <v>0.27</v>
      </c>
      <c r="M19" s="168" t="str">
        <f t="shared" si="0"/>
        <v>0.68</v>
      </c>
      <c r="N19" s="168" t="str">
        <f t="shared" si="0"/>
        <v>4.4</v>
      </c>
      <c r="O19" s="168" t="str">
        <f t="shared" si="0"/>
        <v>3.5</v>
      </c>
      <c r="P19" s="168" t="str">
        <f t="shared" si="0"/>
        <v>0.91</v>
      </c>
      <c r="Q19" s="168" t="str">
        <f t="shared" si="0"/>
        <v>6.0</v>
      </c>
      <c r="R19" s="186"/>
      <c r="S19" s="186"/>
      <c r="T19" s="186"/>
      <c r="U19" s="186"/>
      <c r="V19" s="172"/>
      <c r="W19" s="180">
        <v>2.4507735295304873</v>
      </c>
      <c r="X19" s="178">
        <v>4.6609999999999996</v>
      </c>
      <c r="Y19" s="179">
        <v>3.7</v>
      </c>
      <c r="Z19" s="178">
        <v>0.34744711754009205</v>
      </c>
      <c r="AA19" s="180">
        <v>0.343584233344987</v>
      </c>
      <c r="AB19" s="178">
        <v>0.265709473438141</v>
      </c>
      <c r="AC19" s="178">
        <v>0.67695777339986263</v>
      </c>
      <c r="AD19" s="178">
        <v>4.395109498200271</v>
      </c>
      <c r="AE19" s="178">
        <v>3.4868096263040407</v>
      </c>
      <c r="AF19" s="178">
        <v>0.90829987189623007</v>
      </c>
      <c r="AG19" s="178">
        <v>6.0288080959233534</v>
      </c>
      <c r="AH19" s="173"/>
      <c r="AI19" s="173"/>
      <c r="AJ19" s="173"/>
      <c r="AK19" s="173"/>
      <c r="AM19" s="174">
        <f t="shared" si="1"/>
        <v>0</v>
      </c>
      <c r="AN19" s="174">
        <f t="shared" si="2"/>
        <v>5.1227321237993645E-3</v>
      </c>
      <c r="AO19" s="174">
        <f t="shared" si="3"/>
        <v>8.0428954423591974E-3</v>
      </c>
      <c r="AP19" s="174">
        <f t="shared" si="4"/>
        <v>1.8727070084622086E-2</v>
      </c>
      <c r="AQ19" s="174">
        <f t="shared" si="5"/>
        <v>9.345799339518476E-3</v>
      </c>
      <c r="AR19" s="174">
        <f t="shared" si="6"/>
        <v>9.0248316854250089E-3</v>
      </c>
      <c r="AS19" s="174">
        <f t="shared" si="7"/>
        <v>-4.3770435050135698E-3</v>
      </c>
      <c r="AT19" s="174">
        <f t="shared" si="8"/>
        <v>-9.5796202032421562E-2</v>
      </c>
      <c r="AU19" s="174">
        <f t="shared" si="9"/>
        <v>-6.25E-2</v>
      </c>
      <c r="AV19" s="174">
        <f t="shared" si="10"/>
        <v>-0.24564726246810653</v>
      </c>
      <c r="AW19" s="174">
        <f t="shared" si="11"/>
        <v>-6.6305366727791401E-2</v>
      </c>
      <c r="AX19" s="174" t="e">
        <f t="shared" si="12"/>
        <v>#DIV/0!</v>
      </c>
      <c r="AY19" s="174" t="e">
        <f t="shared" si="13"/>
        <v>#DIV/0!</v>
      </c>
      <c r="AZ19" s="174" t="e">
        <f t="shared" si="14"/>
        <v>#DIV/0!</v>
      </c>
      <c r="BA19" s="174" t="e">
        <f t="shared" si="15"/>
        <v>#DIV/0!</v>
      </c>
      <c r="BB19" s="172"/>
      <c r="BC19" s="172"/>
      <c r="BD19" s="172"/>
    </row>
    <row r="20" spans="1:56" s="166" customFormat="1" ht="15">
      <c r="A20" s="435"/>
      <c r="B20" s="378"/>
      <c r="C20" s="438"/>
      <c r="D20" s="160">
        <v>2</v>
      </c>
      <c r="E20" s="444"/>
      <c r="F20" s="444"/>
      <c r="G20" s="168" t="str">
        <f t="shared" si="16"/>
        <v>2.5</v>
      </c>
      <c r="H20" s="168" t="str">
        <f t="shared" si="0"/>
        <v>4.7</v>
      </c>
      <c r="I20" s="168" t="str">
        <f t="shared" si="0"/>
        <v>3.8</v>
      </c>
      <c r="J20" s="168" t="str">
        <f t="shared" si="0"/>
        <v>0.33</v>
      </c>
      <c r="K20" s="168" t="str">
        <f t="shared" si="0"/>
        <v>0.26</v>
      </c>
      <c r="L20" s="168" t="str">
        <f t="shared" si="0"/>
        <v>0.15</v>
      </c>
      <c r="M20" s="168" t="str">
        <f t="shared" si="0"/>
        <v>0.66</v>
      </c>
      <c r="N20" s="168" t="str">
        <f t="shared" si="0"/>
        <v>4.1</v>
      </c>
      <c r="O20" s="168" t="str">
        <f t="shared" si="0"/>
        <v>3.2</v>
      </c>
      <c r="P20" s="190" t="str">
        <f t="shared" si="0"/>
        <v xml:space="preserve">0.95 </v>
      </c>
      <c r="Q20" s="168" t="str">
        <f t="shared" si="0"/>
        <v>5.5</v>
      </c>
      <c r="R20" s="186"/>
      <c r="S20" s="186"/>
      <c r="T20" s="186"/>
      <c r="U20" s="186"/>
      <c r="V20" s="172"/>
      <c r="W20" s="180">
        <v>2.4979433149156005</v>
      </c>
      <c r="X20" s="178">
        <v>4.7300000000000004</v>
      </c>
      <c r="Y20" s="179">
        <v>3.79</v>
      </c>
      <c r="Z20" s="178">
        <v>0.33213671612245554</v>
      </c>
      <c r="AA20" s="180">
        <v>0.25563722662250543</v>
      </c>
      <c r="AB20" s="178">
        <v>0.15261962040355495</v>
      </c>
      <c r="AC20" s="178">
        <v>0.65693883404641829</v>
      </c>
      <c r="AD20" s="178">
        <v>4.1115409993685352</v>
      </c>
      <c r="AE20" s="178">
        <v>3.1600935907534993</v>
      </c>
      <c r="AF20" s="178">
        <v>0.95144740861503574</v>
      </c>
      <c r="AG20" s="178">
        <v>5.5088733965634695</v>
      </c>
      <c r="AH20" s="173"/>
      <c r="AI20" s="173"/>
      <c r="AJ20" s="173"/>
      <c r="AK20" s="173"/>
      <c r="AM20" s="174">
        <f t="shared" si="1"/>
        <v>0</v>
      </c>
      <c r="AN20" s="174">
        <f t="shared" si="2"/>
        <v>4.7343503419252945E-3</v>
      </c>
      <c r="AO20" s="174">
        <f t="shared" si="3"/>
        <v>5.2493438320210016E-3</v>
      </c>
      <c r="AP20" s="174">
        <f t="shared" si="4"/>
        <v>1.4011023270138728E-2</v>
      </c>
      <c r="AQ20" s="174">
        <f t="shared" si="5"/>
        <v>1.2610270478027071E-2</v>
      </c>
      <c r="AR20" s="174">
        <f t="shared" si="6"/>
        <v>2.4057599866480241E-2</v>
      </c>
      <c r="AS20" s="174">
        <f t="shared" si="7"/>
        <v>5.9194610086755743E-2</v>
      </c>
      <c r="AT20" s="174">
        <f t="shared" si="8"/>
        <v>-6.2432130352101066E-2</v>
      </c>
      <c r="AU20" s="174">
        <f t="shared" si="9"/>
        <v>1.9108280254776989E-2</v>
      </c>
      <c r="AV20" s="174">
        <f t="shared" si="10"/>
        <v>-0.46765115102453814</v>
      </c>
      <c r="AW20" s="174">
        <f t="shared" si="11"/>
        <v>-3.543518945267915E-2</v>
      </c>
      <c r="AX20" s="174" t="e">
        <f t="shared" si="12"/>
        <v>#DIV/0!</v>
      </c>
      <c r="AY20" s="174" t="e">
        <f t="shared" si="13"/>
        <v>#DIV/0!</v>
      </c>
      <c r="AZ20" s="174" t="e">
        <f t="shared" si="14"/>
        <v>#DIV/0!</v>
      </c>
      <c r="BA20" s="174" t="e">
        <f t="shared" si="15"/>
        <v>#DIV/0!</v>
      </c>
      <c r="BB20" s="172"/>
      <c r="BC20" s="172"/>
      <c r="BD20" s="172"/>
    </row>
    <row r="21" spans="1:56" s="166" customFormat="1" ht="15">
      <c r="A21" s="435"/>
      <c r="B21" s="378"/>
      <c r="C21" s="438"/>
      <c r="D21" s="160">
        <v>3</v>
      </c>
      <c r="E21" s="444"/>
      <c r="F21" s="444"/>
      <c r="G21" s="168" t="str">
        <f t="shared" si="16"/>
        <v>3.0</v>
      </c>
      <c r="H21" s="168" t="str">
        <f t="shared" si="0"/>
        <v>4.9</v>
      </c>
      <c r="I21" s="168" t="str">
        <f t="shared" si="0"/>
        <v>3.8</v>
      </c>
      <c r="J21" s="168" t="str">
        <f t="shared" si="0"/>
        <v>0.87</v>
      </c>
      <c r="K21" s="168" t="str">
        <f t="shared" si="0"/>
        <v>0.81</v>
      </c>
      <c r="L21" s="168" t="str">
        <f t="shared" si="0"/>
        <v>0.33</v>
      </c>
      <c r="M21" s="168" t="str">
        <f t="shared" si="0"/>
        <v>1.4</v>
      </c>
      <c r="N21" s="168" t="str">
        <f t="shared" si="0"/>
        <v>3.0</v>
      </c>
      <c r="O21" s="168" t="str">
        <f t="shared" si="0"/>
        <v>2.3</v>
      </c>
      <c r="P21" s="190" t="str">
        <f t="shared" si="0"/>
        <v xml:space="preserve">0.72 </v>
      </c>
      <c r="Q21" s="168" t="str">
        <f t="shared" si="0"/>
        <v>6.5</v>
      </c>
      <c r="R21" s="186"/>
      <c r="S21" s="186"/>
      <c r="T21" s="186"/>
      <c r="U21" s="186"/>
      <c r="V21" s="172"/>
      <c r="W21" s="180">
        <v>2.9841374577911068</v>
      </c>
      <c r="X21" s="178">
        <v>4.8620000000000001</v>
      </c>
      <c r="Y21" s="179">
        <v>3.83</v>
      </c>
      <c r="Z21" s="178">
        <v>0.8698684289373606</v>
      </c>
      <c r="AA21" s="180">
        <v>0.81274302851810254</v>
      </c>
      <c r="AB21" s="178">
        <v>0.32624541757357223</v>
      </c>
      <c r="AC21" s="178">
        <v>1.4236488322066085</v>
      </c>
      <c r="AD21" s="178">
        <v>3.0327304316085115</v>
      </c>
      <c r="AE21" s="178">
        <v>2.3091515237335756</v>
      </c>
      <c r="AF21" s="178">
        <v>0.72357890787493584</v>
      </c>
      <c r="AG21" s="178">
        <v>6.4652361388441548</v>
      </c>
      <c r="AH21" s="173"/>
      <c r="AI21" s="173"/>
      <c r="AJ21" s="173"/>
      <c r="AK21" s="173"/>
      <c r="AM21" s="174">
        <f t="shared" si="1"/>
        <v>0</v>
      </c>
      <c r="AN21" s="174">
        <f t="shared" si="2"/>
        <v>6.3355814428776988E-3</v>
      </c>
      <c r="AO21" s="174">
        <f t="shared" si="3"/>
        <v>6.4850843060959562E-3</v>
      </c>
      <c r="AP21" s="174">
        <f t="shared" si="4"/>
        <v>-0.10450727676587991</v>
      </c>
      <c r="AQ21" s="174">
        <f t="shared" si="5"/>
        <v>8.8290460098826642E-3</v>
      </c>
      <c r="AR21" s="174">
        <f t="shared" si="6"/>
        <v>8.8253989528343929E-3</v>
      </c>
      <c r="AS21" s="174">
        <f t="shared" si="7"/>
        <v>5.0671267602286308E-3</v>
      </c>
      <c r="AT21" s="174">
        <f t="shared" si="8"/>
        <v>6.6563840891376527E-2</v>
      </c>
      <c r="AU21" s="174">
        <f t="shared" si="9"/>
        <v>0.15151515151515138</v>
      </c>
      <c r="AV21" s="174">
        <f t="shared" si="10"/>
        <v>-0.37172376227765458</v>
      </c>
      <c r="AW21" s="174">
        <f t="shared" si="11"/>
        <v>2.2875035384397429E-2</v>
      </c>
      <c r="AX21" s="174" t="e">
        <f t="shared" si="12"/>
        <v>#DIV/0!</v>
      </c>
      <c r="AY21" s="174" t="e">
        <f t="shared" si="13"/>
        <v>#DIV/0!</v>
      </c>
      <c r="AZ21" s="174" t="e">
        <f t="shared" si="14"/>
        <v>#DIV/0!</v>
      </c>
      <c r="BA21" s="174" t="e">
        <f t="shared" si="15"/>
        <v>#DIV/0!</v>
      </c>
      <c r="BB21" s="172"/>
      <c r="BC21" s="172"/>
      <c r="BD21" s="172"/>
    </row>
    <row r="22" spans="1:56" s="166" customFormat="1" ht="15">
      <c r="A22" s="435"/>
      <c r="B22" s="378"/>
      <c r="C22" s="438"/>
      <c r="D22" s="160">
        <v>4</v>
      </c>
      <c r="E22" s="444"/>
      <c r="F22" s="444"/>
      <c r="G22" s="168" t="str">
        <f t="shared" si="16"/>
        <v>2.1</v>
      </c>
      <c r="H22" s="168" t="str">
        <f t="shared" si="0"/>
        <v>4.7</v>
      </c>
      <c r="I22" s="168" t="str">
        <f t="shared" si="0"/>
        <v>3.8</v>
      </c>
      <c r="J22" s="168" t="str">
        <f t="shared" si="0"/>
        <v>0.47</v>
      </c>
      <c r="K22" s="168" t="str">
        <f t="shared" si="0"/>
        <v>0.46</v>
      </c>
      <c r="L22" s="168" t="str">
        <f t="shared" si="0"/>
        <v>0.20</v>
      </c>
      <c r="M22" s="168" t="str">
        <f t="shared" si="0"/>
        <v>0.56</v>
      </c>
      <c r="N22" s="168" t="str">
        <f t="shared" si="0"/>
        <v>3.4</v>
      </c>
      <c r="O22" s="168" t="str">
        <f t="shared" si="0"/>
        <v>2.7</v>
      </c>
      <c r="P22" s="190" t="str">
        <f t="shared" si="0"/>
        <v xml:space="preserve">0.70 </v>
      </c>
      <c r="Q22" s="168" t="str">
        <f t="shared" si="0"/>
        <v>5.1</v>
      </c>
      <c r="R22" s="186"/>
      <c r="S22" s="186"/>
      <c r="T22" s="186"/>
      <c r="U22" s="186"/>
      <c r="V22" s="172"/>
      <c r="W22" s="180">
        <v>2.1459432763227961</v>
      </c>
      <c r="X22" s="178">
        <v>4.7380000000000004</v>
      </c>
      <c r="Y22" s="179">
        <v>3.83</v>
      </c>
      <c r="Z22" s="178">
        <v>0.47477378808955462</v>
      </c>
      <c r="AA22" s="180">
        <v>0.46347465951890848</v>
      </c>
      <c r="AB22" s="178">
        <v>0.20291765646682502</v>
      </c>
      <c r="AC22" s="178">
        <v>0.55947065521617445</v>
      </c>
      <c r="AD22" s="178">
        <v>3.4398708716111792</v>
      </c>
      <c r="AE22" s="178">
        <v>2.7402487910852562</v>
      </c>
      <c r="AF22" s="178">
        <v>0.69962208052592356</v>
      </c>
      <c r="AG22" s="178">
        <v>5.1405076309026416</v>
      </c>
      <c r="AH22" s="173"/>
      <c r="AI22" s="173"/>
      <c r="AJ22" s="173"/>
      <c r="AK22" s="173"/>
      <c r="AM22" s="174">
        <f t="shared" si="1"/>
        <v>0</v>
      </c>
      <c r="AN22" s="174">
        <f t="shared" si="2"/>
        <v>7.33291430965834E-3</v>
      </c>
      <c r="AO22" s="174">
        <f t="shared" si="3"/>
        <v>1.3037809647978862E-3</v>
      </c>
      <c r="AP22" s="174">
        <f t="shared" si="4"/>
        <v>-6.330287076007507E-2</v>
      </c>
      <c r="AQ22" s="174">
        <f t="shared" si="5"/>
        <v>-4.0388158202824077E-2</v>
      </c>
      <c r="AR22" s="174">
        <f t="shared" si="6"/>
        <v>-3.1138677908807307E-2</v>
      </c>
      <c r="AS22" s="174">
        <f t="shared" si="7"/>
        <v>5.7851684600319069E-3</v>
      </c>
      <c r="AT22" s="174">
        <f t="shared" si="8"/>
        <v>-4.1009885965410109E-2</v>
      </c>
      <c r="AU22" s="174">
        <f t="shared" si="9"/>
        <v>1.4705882352941121E-2</v>
      </c>
      <c r="AV22" s="174">
        <f t="shared" si="10"/>
        <v>-0.33716892855504432</v>
      </c>
      <c r="AW22" s="174">
        <f t="shared" si="11"/>
        <v>-3.7257098278964035E-2</v>
      </c>
      <c r="AX22" s="174" t="e">
        <f t="shared" si="12"/>
        <v>#DIV/0!</v>
      </c>
      <c r="AY22" s="174" t="e">
        <f t="shared" si="13"/>
        <v>#DIV/0!</v>
      </c>
      <c r="AZ22" s="174" t="e">
        <f t="shared" si="14"/>
        <v>#DIV/0!</v>
      </c>
      <c r="BA22" s="174" t="e">
        <f t="shared" si="15"/>
        <v>#DIV/0!</v>
      </c>
      <c r="BB22" s="172"/>
      <c r="BC22" s="172"/>
      <c r="BD22" s="172"/>
    </row>
    <row r="23" spans="1:56" s="166" customFormat="1" ht="15">
      <c r="A23" s="435"/>
      <c r="B23" s="378"/>
      <c r="C23" s="438"/>
      <c r="D23" s="160">
        <v>5</v>
      </c>
      <c r="E23" s="445"/>
      <c r="F23" s="445"/>
      <c r="G23" s="168" t="str">
        <f t="shared" si="16"/>
        <v>2.2</v>
      </c>
      <c r="H23" s="168" t="str">
        <f t="shared" si="0"/>
        <v>4.9</v>
      </c>
      <c r="I23" s="168" t="str">
        <f t="shared" si="0"/>
        <v>3.9</v>
      </c>
      <c r="J23" s="168" t="str">
        <f t="shared" si="0"/>
        <v>0.43</v>
      </c>
      <c r="K23" s="168" t="str">
        <f t="shared" si="0"/>
        <v>0.28</v>
      </c>
      <c r="L23" s="168" t="str">
        <f t="shared" si="0"/>
        <v>0.18</v>
      </c>
      <c r="M23" s="168" t="str">
        <f t="shared" si="0"/>
        <v>0.58</v>
      </c>
      <c r="N23" s="168" t="str">
        <f t="shared" si="0"/>
        <v>3.3</v>
      </c>
      <c r="O23" s="168" t="str">
        <f t="shared" si="0"/>
        <v>2.7</v>
      </c>
      <c r="P23" s="168" t="str">
        <f t="shared" si="0"/>
        <v>0.55</v>
      </c>
      <c r="Q23" s="168" t="str">
        <f t="shared" si="0"/>
        <v>4.7</v>
      </c>
      <c r="R23" s="186"/>
      <c r="S23" s="186"/>
      <c r="T23" s="186"/>
      <c r="U23" s="186"/>
      <c r="V23" s="172"/>
      <c r="W23" s="180">
        <v>2.1744670597801474</v>
      </c>
      <c r="X23" s="178">
        <v>4.883</v>
      </c>
      <c r="Y23" s="179">
        <v>3.94</v>
      </c>
      <c r="Z23" s="178">
        <v>0.43094348363637042</v>
      </c>
      <c r="AA23" s="180">
        <v>0.27991316496394064</v>
      </c>
      <c r="AB23" s="178">
        <v>0.18116055554456098</v>
      </c>
      <c r="AC23" s="178">
        <v>0.57905683652685092</v>
      </c>
      <c r="AD23" s="178">
        <v>3.2543099065768692</v>
      </c>
      <c r="AE23" s="178">
        <v>2.7001033363085747</v>
      </c>
      <c r="AF23" s="178">
        <v>0.55420657026829456</v>
      </c>
      <c r="AG23" s="178">
        <v>4.7253839472485923</v>
      </c>
      <c r="AH23" s="173"/>
      <c r="AI23" s="173"/>
      <c r="AJ23" s="173"/>
      <c r="AK23" s="173"/>
      <c r="AM23" s="174">
        <f t="shared" si="1"/>
        <v>0</v>
      </c>
      <c r="AN23" s="174">
        <f t="shared" si="2"/>
        <v>6.6117383785982611E-3</v>
      </c>
      <c r="AO23" s="174">
        <f t="shared" si="3"/>
        <v>3.7926675094817003E-3</v>
      </c>
      <c r="AP23" s="174">
        <f t="shared" si="4"/>
        <v>4.4647818221509941E-3</v>
      </c>
      <c r="AQ23" s="174">
        <f t="shared" si="5"/>
        <v>9.9737356680456735E-3</v>
      </c>
      <c r="AR23" s="174">
        <f t="shared" si="6"/>
        <v>-1.2920854831641041E-2</v>
      </c>
      <c r="AS23" s="174">
        <f t="shared" si="7"/>
        <v>2.6609100478199321E-2</v>
      </c>
      <c r="AT23" s="174">
        <f t="shared" si="8"/>
        <v>-8.3557965237238394E-2</v>
      </c>
      <c r="AU23" s="174">
        <f t="shared" si="9"/>
        <v>-6.4516129032258299E-2</v>
      </c>
      <c r="AV23" s="174">
        <f t="shared" si="10"/>
        <v>-0.18700494683871635</v>
      </c>
      <c r="AW23" s="174">
        <f t="shared" si="11"/>
        <v>-5.179138287337378E-2</v>
      </c>
      <c r="AX23" s="174" t="e">
        <f t="shared" si="12"/>
        <v>#DIV/0!</v>
      </c>
      <c r="AY23" s="174" t="e">
        <f t="shared" si="13"/>
        <v>#DIV/0!</v>
      </c>
      <c r="AZ23" s="174" t="e">
        <f t="shared" si="14"/>
        <v>#DIV/0!</v>
      </c>
      <c r="BA23" s="174" t="e">
        <f t="shared" si="15"/>
        <v>#DIV/0!</v>
      </c>
      <c r="BB23" s="172"/>
      <c r="BC23" s="172"/>
      <c r="BD23" s="172"/>
    </row>
    <row r="24" spans="1:56" s="166" customFormat="1" ht="15">
      <c r="A24" s="435"/>
      <c r="B24" s="378"/>
      <c r="C24" s="438"/>
      <c r="D24" s="160">
        <v>1</v>
      </c>
      <c r="E24" s="446" t="s">
        <v>225</v>
      </c>
      <c r="F24" s="443">
        <v>1</v>
      </c>
      <c r="G24" s="168" t="str">
        <f t="shared" si="16"/>
        <v>1.9</v>
      </c>
      <c r="H24" s="168" t="str">
        <f t="shared" si="0"/>
        <v>4.9</v>
      </c>
      <c r="I24" s="168" t="str">
        <f t="shared" si="0"/>
        <v>3.9</v>
      </c>
      <c r="J24" s="168" t="str">
        <f t="shared" si="0"/>
        <v>0.14</v>
      </c>
      <c r="K24" s="168" t="str">
        <f t="shared" si="0"/>
        <v>0.16</v>
      </c>
      <c r="L24" s="168" t="str">
        <f t="shared" si="0"/>
        <v>0.14</v>
      </c>
      <c r="M24" s="168" t="str">
        <f t="shared" si="0"/>
        <v>0.48</v>
      </c>
      <c r="N24" s="168" t="str">
        <f t="shared" si="0"/>
        <v>3.6</v>
      </c>
      <c r="O24" s="168" t="str">
        <f t="shared" si="0"/>
        <v>2.9</v>
      </c>
      <c r="P24" s="190" t="str">
        <f t="shared" si="0"/>
        <v xml:space="preserve">0.69 </v>
      </c>
      <c r="Q24" s="168" t="str">
        <f t="shared" si="0"/>
        <v>4.5</v>
      </c>
      <c r="R24" s="186"/>
      <c r="S24" s="186"/>
      <c r="T24" s="186"/>
      <c r="U24" s="186"/>
      <c r="V24" s="172"/>
      <c r="W24" s="180">
        <v>1.858133081185273</v>
      </c>
      <c r="X24" s="178">
        <v>4.8719999999999999</v>
      </c>
      <c r="Y24" s="178">
        <v>3.9</v>
      </c>
      <c r="Z24" s="181">
        <v>0.13915495013271975</v>
      </c>
      <c r="AA24" s="178">
        <v>0.16294151582405203</v>
      </c>
      <c r="AB24" s="178">
        <v>0.14464333505165644</v>
      </c>
      <c r="AC24" s="178">
        <v>0.47616822429906563</v>
      </c>
      <c r="AD24" s="178">
        <v>3.586763034790363</v>
      </c>
      <c r="AE24" s="178">
        <v>2.8956637504851672</v>
      </c>
      <c r="AF24" s="178">
        <v>0.69109928430519552</v>
      </c>
      <c r="AG24" s="178">
        <v>4.5096710600978565</v>
      </c>
      <c r="AH24" s="173"/>
      <c r="AI24" s="173"/>
      <c r="AJ24" s="173"/>
      <c r="AK24" s="173"/>
      <c r="AM24" s="174">
        <f t="shared" si="1"/>
        <v>0</v>
      </c>
      <c r="AN24" s="174">
        <f t="shared" si="2"/>
        <v>4.4953003677973523E-3</v>
      </c>
      <c r="AO24" s="174">
        <f t="shared" si="3"/>
        <v>2.5575447570333068E-3</v>
      </c>
      <c r="AP24" s="174">
        <f t="shared" si="4"/>
        <v>1.0569666538747779E-2</v>
      </c>
      <c r="AQ24" s="174">
        <f t="shared" si="5"/>
        <v>4.747425978826858E-2</v>
      </c>
      <c r="AR24" s="174">
        <f t="shared" si="6"/>
        <v>-1.4045927291728034E-2</v>
      </c>
      <c r="AS24" s="174">
        <f t="shared" si="7"/>
        <v>1.0562362904747108E-2</v>
      </c>
      <c r="AT24" s="174">
        <f t="shared" si="8"/>
        <v>-6.1708354112232036E-2</v>
      </c>
      <c r="AU24" s="174">
        <f t="shared" si="9"/>
        <v>6.9930069930070017E-3</v>
      </c>
      <c r="AV24" s="174">
        <f t="shared" si="10"/>
        <v>-0.49511465251671433</v>
      </c>
      <c r="AW24" s="174">
        <f t="shared" si="11"/>
        <v>-4.5384038619969667E-2</v>
      </c>
      <c r="AX24" s="174" t="e">
        <f t="shared" si="12"/>
        <v>#DIV/0!</v>
      </c>
      <c r="AY24" s="174" t="e">
        <f t="shared" si="13"/>
        <v>#DIV/0!</v>
      </c>
      <c r="AZ24" s="174" t="e">
        <f t="shared" si="14"/>
        <v>#DIV/0!</v>
      </c>
      <c r="BA24" s="174" t="e">
        <f t="shared" si="15"/>
        <v>#DIV/0!</v>
      </c>
      <c r="BB24" s="172"/>
      <c r="BC24" s="172"/>
      <c r="BD24" s="172"/>
    </row>
    <row r="25" spans="1:56" s="166" customFormat="1" ht="15">
      <c r="A25" s="435"/>
      <c r="B25" s="378"/>
      <c r="C25" s="438"/>
      <c r="D25" s="160">
        <v>2</v>
      </c>
      <c r="E25" s="447"/>
      <c r="F25" s="444"/>
      <c r="G25" s="168" t="str">
        <f t="shared" si="16"/>
        <v>1.9</v>
      </c>
      <c r="H25" s="168" t="str">
        <f t="shared" si="16"/>
        <v>4.9</v>
      </c>
      <c r="I25" s="168" t="str">
        <f t="shared" si="16"/>
        <v>3.9</v>
      </c>
      <c r="J25" s="190" t="str">
        <f t="shared" si="16"/>
        <v xml:space="preserve">0.16 </v>
      </c>
      <c r="K25" s="168" t="str">
        <f t="shared" si="16"/>
        <v>0.20</v>
      </c>
      <c r="L25" s="168" t="str">
        <f t="shared" si="16"/>
        <v>0.13</v>
      </c>
      <c r="M25" s="168" t="str">
        <f t="shared" si="16"/>
        <v>0.63</v>
      </c>
      <c r="N25" s="168" t="str">
        <f t="shared" si="16"/>
        <v>3.3</v>
      </c>
      <c r="O25" s="168" t="str">
        <f t="shared" si="16"/>
        <v>3.0</v>
      </c>
      <c r="P25" s="168" t="str">
        <f t="shared" si="16"/>
        <v>0.32</v>
      </c>
      <c r="Q25" s="168" t="str">
        <f t="shared" si="16"/>
        <v>4.5</v>
      </c>
      <c r="R25" s="186"/>
      <c r="S25" s="186"/>
      <c r="T25" s="186"/>
      <c r="U25" s="186"/>
      <c r="V25" s="172"/>
      <c r="W25" s="180">
        <v>1.8622599423429336</v>
      </c>
      <c r="X25" s="178">
        <v>4.9119999999999999</v>
      </c>
      <c r="Y25" s="178">
        <v>3.9</v>
      </c>
      <c r="Z25" s="178">
        <v>0.16337453444337863</v>
      </c>
      <c r="AA25" s="178">
        <v>0.20094759876020779</v>
      </c>
      <c r="AB25" s="178">
        <v>0.12500542888331592</v>
      </c>
      <c r="AC25" s="178">
        <v>0.6324346226694727</v>
      </c>
      <c r="AD25" s="178">
        <v>3.3422352068913952</v>
      </c>
      <c r="AE25" s="178">
        <v>3.0181380171876411</v>
      </c>
      <c r="AF25" s="178">
        <v>0.32409718970375406</v>
      </c>
      <c r="AG25" s="178">
        <v>4.4639973916477702</v>
      </c>
      <c r="AH25" s="173"/>
      <c r="AI25" s="173"/>
      <c r="AJ25" s="173"/>
      <c r="AK25" s="173"/>
      <c r="AM25" s="174">
        <f t="shared" si="1"/>
        <v>0</v>
      </c>
      <c r="AN25" s="174">
        <f t="shared" si="2"/>
        <v>7.8771965259544705E-3</v>
      </c>
      <c r="AO25" s="174">
        <f t="shared" si="3"/>
        <v>5.1020408163265354E-3</v>
      </c>
      <c r="AP25" s="174">
        <f t="shared" si="4"/>
        <v>-0.27481828111511264</v>
      </c>
      <c r="AQ25" s="174">
        <f t="shared" si="5"/>
        <v>-1.366915007249123E-2</v>
      </c>
      <c r="AR25" s="174">
        <f t="shared" si="6"/>
        <v>-1.3452404640643987E-2</v>
      </c>
      <c r="AS25" s="174">
        <f t="shared" si="7"/>
        <v>-8.2500429034043074E-2</v>
      </c>
      <c r="AT25" s="174">
        <f t="shared" si="8"/>
        <v>-2.1792324782979086E-2</v>
      </c>
      <c r="AU25" s="174">
        <f t="shared" si="9"/>
        <v>-5.7142857142856655E-2</v>
      </c>
      <c r="AV25" s="174">
        <f t="shared" si="10"/>
        <v>0.22084174618314373</v>
      </c>
      <c r="AW25" s="174">
        <f t="shared" si="11"/>
        <v>-3.6950619374288445E-2</v>
      </c>
      <c r="AX25" s="174" t="e">
        <f t="shared" si="12"/>
        <v>#DIV/0!</v>
      </c>
      <c r="AY25" s="174" t="e">
        <f t="shared" si="13"/>
        <v>#DIV/0!</v>
      </c>
      <c r="AZ25" s="174" t="e">
        <f t="shared" si="14"/>
        <v>#DIV/0!</v>
      </c>
      <c r="BA25" s="174" t="e">
        <f t="shared" si="15"/>
        <v>#DIV/0!</v>
      </c>
      <c r="BB25" s="172"/>
      <c r="BC25" s="172"/>
      <c r="BD25" s="172"/>
    </row>
    <row r="26" spans="1:56" s="166" customFormat="1" ht="15">
      <c r="A26" s="435"/>
      <c r="B26" s="378"/>
      <c r="C26" s="438"/>
      <c r="D26" s="160">
        <v>3</v>
      </c>
      <c r="E26" s="447"/>
      <c r="F26" s="444"/>
      <c r="G26" s="168" t="str">
        <f t="shared" si="16"/>
        <v>2.3</v>
      </c>
      <c r="H26" s="168" t="str">
        <f t="shared" si="16"/>
        <v>4.9</v>
      </c>
      <c r="I26" s="168" t="str">
        <f t="shared" si="16"/>
        <v>3.9</v>
      </c>
      <c r="J26" s="168" t="str">
        <f t="shared" si="16"/>
        <v>0.25</v>
      </c>
      <c r="K26" s="168" t="str">
        <f t="shared" si="16"/>
        <v>0.33</v>
      </c>
      <c r="L26" s="168" t="str">
        <f t="shared" si="16"/>
        <v>0.14</v>
      </c>
      <c r="M26" s="168" t="str">
        <f t="shared" si="16"/>
        <v>0.99</v>
      </c>
      <c r="N26" s="168" t="str">
        <f t="shared" si="16"/>
        <v>3.8</v>
      </c>
      <c r="O26" s="168" t="str">
        <f t="shared" si="16"/>
        <v>3.4</v>
      </c>
      <c r="P26" s="190" t="str">
        <f t="shared" si="16"/>
        <v xml:space="preserve">0.43 </v>
      </c>
      <c r="Q26" s="168" t="str">
        <f t="shared" si="16"/>
        <v>5.5</v>
      </c>
      <c r="R26" s="186"/>
      <c r="S26" s="186"/>
      <c r="T26" s="186"/>
      <c r="U26" s="186"/>
      <c r="V26" s="172"/>
      <c r="W26" s="180">
        <v>2.3017690664799524</v>
      </c>
      <c r="X26" s="178">
        <v>4.891</v>
      </c>
      <c r="Y26" s="178">
        <v>3.85</v>
      </c>
      <c r="Z26" s="178">
        <v>0.24541123279451732</v>
      </c>
      <c r="AA26" s="178">
        <v>0.32598810107373688</v>
      </c>
      <c r="AB26" s="178">
        <v>0.14216413548922896</v>
      </c>
      <c r="AC26" s="178">
        <v>0.98756002621664907</v>
      </c>
      <c r="AD26" s="178">
        <v>3.82845547205793</v>
      </c>
      <c r="AE26" s="178">
        <v>3.3998151517401416</v>
      </c>
      <c r="AF26" s="178">
        <v>0.4286403203177887</v>
      </c>
      <c r="AG26" s="178">
        <v>5.5295789676320624</v>
      </c>
      <c r="AH26" s="173"/>
      <c r="AI26" s="173"/>
      <c r="AJ26" s="173"/>
      <c r="AK26" s="173"/>
      <c r="AM26" s="174">
        <f t="shared" si="1"/>
        <v>0</v>
      </c>
      <c r="AN26" s="174">
        <f t="shared" si="2"/>
        <v>4.4779157337676047E-3</v>
      </c>
      <c r="AO26" s="174">
        <f t="shared" si="3"/>
        <v>1.2970168612191683E-3</v>
      </c>
      <c r="AP26" s="174">
        <f t="shared" si="4"/>
        <v>-2.6050222952358634E-2</v>
      </c>
      <c r="AQ26" s="174">
        <f t="shared" si="5"/>
        <v>9.4246729497818958E-3</v>
      </c>
      <c r="AR26" s="174">
        <f t="shared" si="6"/>
        <v>2.9532072564523669E-3</v>
      </c>
      <c r="AS26" s="174">
        <f t="shared" si="7"/>
        <v>3.6066356367108039E-2</v>
      </c>
      <c r="AT26" s="174">
        <f t="shared" si="8"/>
        <v>9.2506257184443094E-3</v>
      </c>
      <c r="AU26" s="174">
        <f t="shared" si="9"/>
        <v>-5.0632911392405201E-2</v>
      </c>
      <c r="AV26" s="174">
        <f t="shared" si="10"/>
        <v>0.31770499171142019</v>
      </c>
      <c r="AW26" s="174">
        <f t="shared" si="11"/>
        <v>1.2498926071543457E-2</v>
      </c>
      <c r="AX26" s="174" t="e">
        <f t="shared" si="12"/>
        <v>#DIV/0!</v>
      </c>
      <c r="AY26" s="174" t="e">
        <f t="shared" si="13"/>
        <v>#DIV/0!</v>
      </c>
      <c r="AZ26" s="174" t="e">
        <f t="shared" si="14"/>
        <v>#DIV/0!</v>
      </c>
      <c r="BA26" s="174" t="e">
        <f t="shared" si="15"/>
        <v>#DIV/0!</v>
      </c>
      <c r="BB26" s="172"/>
      <c r="BC26" s="172"/>
      <c r="BD26" s="172"/>
    </row>
    <row r="27" spans="1:56" s="166" customFormat="1" ht="15">
      <c r="A27" s="435"/>
      <c r="B27" s="378"/>
      <c r="C27" s="438"/>
      <c r="D27" s="160">
        <v>4</v>
      </c>
      <c r="E27" s="447"/>
      <c r="F27" s="444"/>
      <c r="G27" s="168" t="str">
        <f t="shared" si="16"/>
        <v>1.9</v>
      </c>
      <c r="H27" s="168" t="str">
        <f t="shared" si="16"/>
        <v>4.9</v>
      </c>
      <c r="I27" s="168" t="str">
        <f t="shared" si="16"/>
        <v>4.0</v>
      </c>
      <c r="J27" s="168" t="str">
        <f t="shared" si="16"/>
        <v>0.059</v>
      </c>
      <c r="K27" s="168" t="str">
        <f t="shared" si="16"/>
        <v>0.20</v>
      </c>
      <c r="L27" s="168" t="str">
        <f t="shared" si="16"/>
        <v>0.13</v>
      </c>
      <c r="M27" s="168" t="str">
        <f t="shared" si="16"/>
        <v>0.39</v>
      </c>
      <c r="N27" s="168" t="str">
        <f t="shared" si="16"/>
        <v>3.1</v>
      </c>
      <c r="O27" s="168" t="str">
        <f t="shared" si="16"/>
        <v>2.7</v>
      </c>
      <c r="P27" s="190" t="str">
        <f t="shared" si="16"/>
        <v xml:space="preserve">0.46 </v>
      </c>
      <c r="Q27" s="168" t="str">
        <f t="shared" si="16"/>
        <v>3.9</v>
      </c>
      <c r="R27" s="186"/>
      <c r="S27" s="186"/>
      <c r="T27" s="186"/>
      <c r="U27" s="186"/>
      <c r="V27" s="172"/>
      <c r="W27" s="180">
        <v>1.8565136247799483</v>
      </c>
      <c r="X27" s="178">
        <v>4.8860000000000001</v>
      </c>
      <c r="Y27" s="178">
        <v>3.96</v>
      </c>
      <c r="Z27" s="178">
        <v>5.9206545677199761E-2</v>
      </c>
      <c r="AA27" s="178">
        <v>0.20047247051583991</v>
      </c>
      <c r="AB27" s="178">
        <v>0.13483303357478907</v>
      </c>
      <c r="AC27" s="178">
        <v>0.38936190453426406</v>
      </c>
      <c r="AD27" s="178">
        <v>3.1071736907293621</v>
      </c>
      <c r="AE27" s="178">
        <v>2.6509176235985241</v>
      </c>
      <c r="AF27" s="178">
        <v>0.45625606713083816</v>
      </c>
      <c r="AG27" s="178">
        <v>3.8910476450314548</v>
      </c>
      <c r="AH27" s="173"/>
      <c r="AI27" s="173"/>
      <c r="AJ27" s="173"/>
      <c r="AK27" s="173"/>
      <c r="AM27" s="174">
        <f t="shared" si="1"/>
        <v>0</v>
      </c>
      <c r="AN27" s="174">
        <f t="shared" si="2"/>
        <v>4.6852719494806629E-3</v>
      </c>
      <c r="AO27" s="174">
        <f t="shared" si="3"/>
        <v>-1.2642225031605293E-3</v>
      </c>
      <c r="AP27" s="174">
        <f t="shared" si="4"/>
        <v>2.5305635939812089E-2</v>
      </c>
      <c r="AQ27" s="174">
        <f t="shared" si="5"/>
        <v>5.5188411673662521E-2</v>
      </c>
      <c r="AR27" s="174">
        <f t="shared" si="6"/>
        <v>3.6964514378369707E-2</v>
      </c>
      <c r="AS27" s="174">
        <f t="shared" si="7"/>
        <v>0.1597764816967556</v>
      </c>
      <c r="AT27" s="174">
        <f t="shared" si="8"/>
        <v>-4.2905243855366352E-3</v>
      </c>
      <c r="AU27" s="174">
        <f t="shared" si="9"/>
        <v>2.9850746268656379E-2</v>
      </c>
      <c r="AV27" s="174">
        <f t="shared" si="10"/>
        <v>-0.26241624451317747</v>
      </c>
      <c r="AW27" s="174">
        <f t="shared" si="11"/>
        <v>1.9945644633559231E-2</v>
      </c>
      <c r="AX27" s="174" t="e">
        <f t="shared" si="12"/>
        <v>#DIV/0!</v>
      </c>
      <c r="AY27" s="174" t="e">
        <f t="shared" si="13"/>
        <v>#DIV/0!</v>
      </c>
      <c r="AZ27" s="174" t="e">
        <f t="shared" si="14"/>
        <v>#DIV/0!</v>
      </c>
      <c r="BA27" s="174" t="e">
        <f t="shared" si="15"/>
        <v>#DIV/0!</v>
      </c>
      <c r="BB27" s="172"/>
      <c r="BC27" s="172"/>
      <c r="BD27" s="172"/>
    </row>
    <row r="28" spans="1:56" s="166" customFormat="1" ht="15">
      <c r="A28" s="436"/>
      <c r="B28" s="378"/>
      <c r="C28" s="439"/>
      <c r="D28" s="160">
        <v>5</v>
      </c>
      <c r="E28" s="448"/>
      <c r="F28" s="445"/>
      <c r="G28" s="168" t="str">
        <f t="shared" si="16"/>
        <v>1.8</v>
      </c>
      <c r="H28" s="168" t="str">
        <f t="shared" si="16"/>
        <v>4.8</v>
      </c>
      <c r="I28" s="168" t="str">
        <f t="shared" si="16"/>
        <v>3.9</v>
      </c>
      <c r="J28" s="190" t="str">
        <f t="shared" si="16"/>
        <v xml:space="preserve">0.078 </v>
      </c>
      <c r="K28" s="168" t="str">
        <f t="shared" si="16"/>
        <v>0.12</v>
      </c>
      <c r="L28" s="168" t="str">
        <f t="shared" si="16"/>
        <v>0.075</v>
      </c>
      <c r="M28" s="168" t="str">
        <f t="shared" si="16"/>
        <v>0.69</v>
      </c>
      <c r="N28" s="168" t="str">
        <f t="shared" si="16"/>
        <v>3.6</v>
      </c>
      <c r="O28" s="168" t="str">
        <f t="shared" si="16"/>
        <v>3.2</v>
      </c>
      <c r="P28" s="168" t="str">
        <f t="shared" si="16"/>
        <v>0.35</v>
      </c>
      <c r="Q28" s="168" t="str">
        <f t="shared" si="16"/>
        <v>4.5</v>
      </c>
      <c r="R28" s="186"/>
      <c r="S28" s="186"/>
      <c r="T28" s="186"/>
      <c r="U28" s="186"/>
      <c r="V28" s="172"/>
      <c r="W28" s="180">
        <v>1.8113558074643594</v>
      </c>
      <c r="X28" s="178">
        <v>4.8040000000000003</v>
      </c>
      <c r="Y28" s="178">
        <v>3.89</v>
      </c>
      <c r="Z28" s="178">
        <v>7.7768948553178049E-2</v>
      </c>
      <c r="AA28" s="178">
        <v>0.12271540025316052</v>
      </c>
      <c r="AB28" s="178">
        <v>7.4704041894249479E-2</v>
      </c>
      <c r="AC28" s="178">
        <v>0.69220462280580142</v>
      </c>
      <c r="AD28" s="178">
        <v>3.5753338166161215</v>
      </c>
      <c r="AE28" s="178">
        <v>3.2204560823593895</v>
      </c>
      <c r="AF28" s="178">
        <v>0.35487773425673191</v>
      </c>
      <c r="AG28" s="178">
        <v>4.5427268301225112</v>
      </c>
      <c r="AH28" s="173"/>
      <c r="AI28" s="173"/>
      <c r="AJ28" s="173"/>
      <c r="AK28" s="173"/>
      <c r="AM28" s="174">
        <f t="shared" si="1"/>
        <v>0</v>
      </c>
      <c r="AN28" s="174">
        <f t="shared" si="2"/>
        <v>5.4859745367975173E-3</v>
      </c>
      <c r="AO28" s="174">
        <f t="shared" si="3"/>
        <v>-1.2870012870013739E-3</v>
      </c>
      <c r="AP28" s="174">
        <f t="shared" si="4"/>
        <v>-0.90543584802943922</v>
      </c>
      <c r="AQ28" s="174">
        <f t="shared" si="5"/>
        <v>2.3445424876974673E-2</v>
      </c>
      <c r="AR28" s="174">
        <f t="shared" si="6"/>
        <v>1.0959251996793569E-2</v>
      </c>
      <c r="AS28" s="174">
        <f t="shared" si="7"/>
        <v>3.5877247037778573E-2</v>
      </c>
      <c r="AT28" s="174">
        <f t="shared" si="8"/>
        <v>-2.7169180630723488E-2</v>
      </c>
      <c r="AU28" s="174">
        <f t="shared" si="9"/>
        <v>-6.7567567567567557E-2</v>
      </c>
      <c r="AV28" s="174">
        <f t="shared" si="10"/>
        <v>0.23539902210464475</v>
      </c>
      <c r="AW28" s="174">
        <f t="shared" si="11"/>
        <v>-2.2967301412378235E-2</v>
      </c>
      <c r="AX28" s="174" t="e">
        <f t="shared" si="12"/>
        <v>#DIV/0!</v>
      </c>
      <c r="AY28" s="174" t="e">
        <f t="shared" si="13"/>
        <v>#DIV/0!</v>
      </c>
      <c r="AZ28" s="174" t="e">
        <f t="shared" si="14"/>
        <v>#DIV/0!</v>
      </c>
      <c r="BA28" s="174" t="e">
        <f t="shared" si="15"/>
        <v>#DIV/0!</v>
      </c>
      <c r="BB28" s="172"/>
      <c r="BC28" s="172"/>
      <c r="BD28" s="172"/>
    </row>
    <row r="29" spans="1:56" s="166" customFormat="1" ht="18" customHeight="1">
      <c r="A29" s="202"/>
      <c r="B29" s="202"/>
      <c r="C29" s="202"/>
      <c r="D29" s="202"/>
      <c r="E29" s="202"/>
      <c r="F29" s="202"/>
      <c r="G29" s="145"/>
      <c r="H29" s="145"/>
      <c r="I29" s="145"/>
      <c r="J29" s="145"/>
      <c r="K29" s="145"/>
      <c r="L29" s="145"/>
      <c r="M29" s="145"/>
      <c r="N29" s="144"/>
      <c r="O29" s="144"/>
      <c r="P29" s="165"/>
      <c r="Q29" s="165"/>
      <c r="R29" s="194"/>
      <c r="S29" s="194"/>
      <c r="T29" s="194"/>
      <c r="U29" s="194"/>
      <c r="V29" s="194"/>
      <c r="W29" s="202"/>
      <c r="X29" s="202"/>
      <c r="Y29" s="202"/>
      <c r="Z29" s="202"/>
      <c r="AA29" s="202"/>
      <c r="AB29" s="202"/>
      <c r="AC29" s="202"/>
      <c r="AD29" s="144"/>
      <c r="AE29" s="144"/>
      <c r="AF29" s="165"/>
      <c r="AG29" s="165"/>
      <c r="AH29" s="144"/>
      <c r="AJ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</row>
    <row r="30" spans="1:56" s="166" customFormat="1" ht="18" customHeight="1">
      <c r="A30" s="147" t="s">
        <v>240</v>
      </c>
      <c r="B30" s="203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44"/>
      <c r="O30" s="144"/>
      <c r="P30" s="165"/>
      <c r="Q30" s="165"/>
      <c r="R30" s="194"/>
      <c r="S30" s="194"/>
      <c r="T30" s="194"/>
      <c r="U30" s="194"/>
      <c r="V30" s="194"/>
      <c r="W30" s="182"/>
      <c r="X30" s="182"/>
      <c r="Y30" s="182"/>
      <c r="Z30" s="182"/>
      <c r="AA30" s="182"/>
      <c r="AB30" s="182"/>
      <c r="AC30" s="182"/>
      <c r="AD30" s="144"/>
      <c r="AE30" s="144"/>
      <c r="AF30" s="165"/>
      <c r="AG30" s="165"/>
      <c r="AH30" s="144"/>
      <c r="AJ30" s="144"/>
      <c r="AL30" s="144" t="s">
        <v>226</v>
      </c>
      <c r="AM30" s="183">
        <f t="shared" ref="AM30:BA30" si="17">STDEV(W9:W13)/AVERAGE(W9:W13)*100</f>
        <v>5.8431470994763828</v>
      </c>
      <c r="AN30" s="183">
        <f t="shared" si="17"/>
        <v>3.3963418469908482</v>
      </c>
      <c r="AO30" s="183">
        <f t="shared" si="17"/>
        <v>3.9770054552702732</v>
      </c>
      <c r="AP30" s="183">
        <f t="shared" si="17"/>
        <v>68.82161579975326</v>
      </c>
      <c r="AQ30" s="183">
        <f t="shared" si="17"/>
        <v>28.456601312820595</v>
      </c>
      <c r="AR30" s="183">
        <f t="shared" si="17"/>
        <v>7.773278344468344</v>
      </c>
      <c r="AS30" s="183">
        <f t="shared" si="17"/>
        <v>22.991605465518948</v>
      </c>
      <c r="AT30" s="183">
        <f t="shared" si="17"/>
        <v>18.264170292086924</v>
      </c>
      <c r="AU30" s="183">
        <f t="shared" si="17"/>
        <v>16.41642157251502</v>
      </c>
      <c r="AV30" s="183">
        <f t="shared" si="17"/>
        <v>36.432013855276594</v>
      </c>
      <c r="AW30" s="183">
        <f t="shared" si="17"/>
        <v>15.355265789838482</v>
      </c>
      <c r="AX30" s="183" t="e">
        <f t="shared" si="17"/>
        <v>#DIV/0!</v>
      </c>
      <c r="AY30" s="183" t="e">
        <f t="shared" si="17"/>
        <v>#DIV/0!</v>
      </c>
      <c r="AZ30" s="183" t="e">
        <f t="shared" si="17"/>
        <v>#DIV/0!</v>
      </c>
      <c r="BA30" s="183" t="e">
        <f t="shared" si="17"/>
        <v>#DIV/0!</v>
      </c>
    </row>
    <row r="31" spans="1:56" s="200" customFormat="1" ht="15.75" customHeight="1">
      <c r="A31" s="390" t="s">
        <v>179</v>
      </c>
      <c r="B31" s="379" t="s">
        <v>180</v>
      </c>
      <c r="C31" s="390" t="s">
        <v>181</v>
      </c>
      <c r="D31" s="390" t="s">
        <v>182</v>
      </c>
      <c r="E31" s="390" t="s">
        <v>183</v>
      </c>
      <c r="F31" s="405" t="s">
        <v>184</v>
      </c>
      <c r="G31" s="431" t="s">
        <v>185</v>
      </c>
      <c r="H31" s="408" t="s">
        <v>186</v>
      </c>
      <c r="I31" s="409"/>
      <c r="J31" s="408" t="s">
        <v>187</v>
      </c>
      <c r="K31" s="412"/>
      <c r="L31" s="412"/>
      <c r="M31" s="409"/>
      <c r="N31" s="331" t="s">
        <v>188</v>
      </c>
      <c r="O31" s="394" t="s">
        <v>189</v>
      </c>
      <c r="P31" s="395"/>
      <c r="Q31" s="192" t="s">
        <v>190</v>
      </c>
      <c r="R31" s="340"/>
      <c r="S31" s="341"/>
      <c r="T31" s="342"/>
      <c r="U31" s="342"/>
      <c r="V31" s="339"/>
      <c r="W31" s="452" t="s">
        <v>193</v>
      </c>
      <c r="X31" s="402" t="s">
        <v>194</v>
      </c>
      <c r="Y31" s="390" t="s">
        <v>181</v>
      </c>
      <c r="Z31" s="390" t="s">
        <v>182</v>
      </c>
      <c r="AA31" s="390" t="s">
        <v>197</v>
      </c>
      <c r="AB31" s="405" t="s">
        <v>184</v>
      </c>
      <c r="AC31" s="405" t="s">
        <v>198</v>
      </c>
      <c r="AD31" s="408" t="s">
        <v>199</v>
      </c>
      <c r="AE31" s="409"/>
      <c r="AF31" s="408" t="s">
        <v>200</v>
      </c>
      <c r="AG31" s="412"/>
      <c r="AH31" s="412"/>
      <c r="AI31" s="409"/>
      <c r="AJ31" s="148" t="s">
        <v>188</v>
      </c>
      <c r="AK31" s="394" t="s">
        <v>189</v>
      </c>
      <c r="AL31" s="395"/>
      <c r="AM31" s="162" t="s">
        <v>190</v>
      </c>
      <c r="AN31" s="150" t="s">
        <v>191</v>
      </c>
      <c r="AO31" s="151" t="s">
        <v>191</v>
      </c>
      <c r="AP31" s="149" t="s">
        <v>192</v>
      </c>
    </row>
    <row r="32" spans="1:56" s="200" customFormat="1" ht="15.75">
      <c r="A32" s="391"/>
      <c r="B32" s="380"/>
      <c r="C32" s="391"/>
      <c r="D32" s="391"/>
      <c r="E32" s="391"/>
      <c r="F32" s="406"/>
      <c r="G32" s="432"/>
      <c r="H32" s="410"/>
      <c r="I32" s="411"/>
      <c r="J32" s="152" t="s">
        <v>203</v>
      </c>
      <c r="K32" s="153" t="s">
        <v>204</v>
      </c>
      <c r="L32" s="153" t="s">
        <v>205</v>
      </c>
      <c r="M32" s="154" t="s">
        <v>206</v>
      </c>
      <c r="N32" s="154" t="s">
        <v>207</v>
      </c>
      <c r="O32" s="152" t="s">
        <v>208</v>
      </c>
      <c r="P32" s="154" t="s">
        <v>209</v>
      </c>
      <c r="Q32" s="155" t="s">
        <v>210</v>
      </c>
      <c r="R32" s="340"/>
      <c r="S32" s="341"/>
      <c r="T32" s="342"/>
      <c r="U32" s="342"/>
      <c r="V32" s="339"/>
      <c r="W32" s="453"/>
      <c r="X32" s="403"/>
      <c r="Y32" s="391"/>
      <c r="Z32" s="391"/>
      <c r="AA32" s="391"/>
      <c r="AB32" s="406"/>
      <c r="AC32" s="406"/>
      <c r="AD32" s="410"/>
      <c r="AE32" s="411"/>
      <c r="AF32" s="152" t="s">
        <v>203</v>
      </c>
      <c r="AG32" s="153" t="s">
        <v>204</v>
      </c>
      <c r="AH32" s="153" t="s">
        <v>205</v>
      </c>
      <c r="AI32" s="154" t="s">
        <v>206</v>
      </c>
      <c r="AJ32" s="154" t="s">
        <v>207</v>
      </c>
      <c r="AK32" s="152" t="s">
        <v>208</v>
      </c>
      <c r="AL32" s="154" t="s">
        <v>209</v>
      </c>
      <c r="AM32" s="155" t="s">
        <v>210</v>
      </c>
      <c r="AN32" s="157" t="s">
        <v>211</v>
      </c>
      <c r="AO32" s="158" t="s">
        <v>212</v>
      </c>
      <c r="AP32" s="156" t="s">
        <v>213</v>
      </c>
    </row>
    <row r="33" spans="1:53" s="200" customFormat="1" ht="21" thickBot="1">
      <c r="A33" s="401"/>
      <c r="B33" s="381"/>
      <c r="C33" s="401"/>
      <c r="D33" s="401"/>
      <c r="E33" s="155" t="s">
        <v>216</v>
      </c>
      <c r="F33" s="406"/>
      <c r="G33" s="433"/>
      <c r="H33" s="163" t="s">
        <v>217</v>
      </c>
      <c r="I33" s="163" t="s">
        <v>218</v>
      </c>
      <c r="J33" s="398" t="s">
        <v>245</v>
      </c>
      <c r="K33" s="399"/>
      <c r="L33" s="399"/>
      <c r="M33" s="399"/>
      <c r="N33" s="399"/>
      <c r="O33" s="399"/>
      <c r="P33" s="399"/>
      <c r="Q33" s="400"/>
      <c r="R33" s="430"/>
      <c r="S33" s="430"/>
      <c r="T33" s="342"/>
      <c r="U33" s="342"/>
      <c r="V33" s="339"/>
      <c r="W33" s="454"/>
      <c r="X33" s="404"/>
      <c r="Y33" s="401"/>
      <c r="Z33" s="401"/>
      <c r="AA33" s="155" t="s">
        <v>216</v>
      </c>
      <c r="AB33" s="406"/>
      <c r="AC33" s="407"/>
      <c r="AD33" s="163" t="s">
        <v>217</v>
      </c>
      <c r="AE33" s="163" t="s">
        <v>218</v>
      </c>
      <c r="AF33" s="398" t="s">
        <v>223</v>
      </c>
      <c r="AG33" s="399"/>
      <c r="AH33" s="399"/>
      <c r="AI33" s="399"/>
      <c r="AJ33" s="399"/>
      <c r="AK33" s="399"/>
      <c r="AL33" s="399"/>
      <c r="AM33" s="400"/>
      <c r="AN33" s="398" t="s">
        <v>220</v>
      </c>
      <c r="AO33" s="399"/>
      <c r="AP33" s="159" t="s">
        <v>220</v>
      </c>
    </row>
    <row r="34" spans="1:53" s="166" customFormat="1" ht="15" customHeight="1">
      <c r="A34" s="434" t="str">
        <f>A9</f>
        <v>Banryu-2</v>
      </c>
      <c r="B34" s="378" t="s">
        <v>242</v>
      </c>
      <c r="C34" s="405">
        <v>1</v>
      </c>
      <c r="D34" s="167">
        <v>1</v>
      </c>
      <c r="E34" s="437" t="s">
        <v>224</v>
      </c>
      <c r="F34" s="437">
        <v>2</v>
      </c>
      <c r="G34" s="168" t="str">
        <f t="shared" ref="G34:G53" si="18">IF(ABS(AM9)&lt;0.25,FIXED(ROUND(W34,1-INT(LOG(ABS(W34)))),1-INT(LOG(ABS(W34))),FALSE),FIXED(ROUND(W34,1-INT(LOG(ABS(W34)))),1-INT(LOG(ABS(W34))),FALSE)&amp;" ")</f>
        <v>2.4</v>
      </c>
      <c r="H34" s="168" t="str">
        <f t="shared" ref="H34:H53" si="19">IF(ABS(AN9)&lt;0.25,FIXED(ROUND(X34,1-INT(LOG(ABS(X34)))),1-INT(LOG(ABS(X34))),FALSE),FIXED(ROUND(X34,1-INT(LOG(ABS(X34)))),1-INT(LOG(ABS(X34))),FALSE)&amp;" ")</f>
        <v>4.5</v>
      </c>
      <c r="I34" s="169" t="str">
        <f t="shared" ref="I34:I53" si="20">IF(ABS(AO9)&lt;0.25,FIXED(ROUND(Y34,1-INT(LOG(ABS(Y34)))),1-INT(LOG(ABS(Y34))),FALSE),FIXED(ROUND(Y34,1-INT(LOG(ABS(Y34)))),1-INT(LOG(ABS(Y34))),FALSE)&amp;" ")</f>
        <v>3.5</v>
      </c>
      <c r="J34" s="197" t="str">
        <f t="shared" ref="J34:J53" si="21">IF(ABS(AP9)&lt;0.25,FIXED(ROUND(Z34,1-INT(LOG(ABS(Z34)))),1-INT(LOG(ABS(Z34))),FALSE),FIXED(ROUND(Z34,1-INT(LOG(ABS(Z34)))),1-INT(LOG(ABS(Z34))),FALSE)&amp;" ")</f>
        <v xml:space="preserve">0.29 </v>
      </c>
      <c r="K34" s="171" t="str">
        <f t="shared" ref="K34:K53" si="22">IF(ABS(AQ9)&lt;0.25,FIXED(ROUND(AA34,1-INT(LOG(ABS(AA34)))),1-INT(LOG(ABS(AA34))),FALSE),FIXED(ROUND(AA34,1-INT(LOG(ABS(AA34)))),1-INT(LOG(ABS(AA34))),FALSE)&amp;" ")</f>
        <v>0.49</v>
      </c>
      <c r="L34" s="168" t="str">
        <f t="shared" ref="L34:L53" si="23">IF(ABS(AR9)&lt;0.25,FIXED(ROUND(AB34,1-INT(LOG(ABS(AB34)))),1-INT(LOG(ABS(AB34))),FALSE),FIXED(ROUND(AB34,1-INT(LOG(ABS(AB34)))),1-INT(LOG(ABS(AB34))),FALSE)&amp;" ")</f>
        <v>0.18</v>
      </c>
      <c r="M34" s="168" t="str">
        <f t="shared" ref="M34:M53" si="24">IF(ABS(AS9)&lt;0.25,FIXED(ROUND(AC34,1-INT(LOG(ABS(AC34)))),1-INT(LOG(ABS(AC34))),FALSE),FIXED(ROUND(AC34,1-INT(LOG(ABS(AC34)))),1-INT(LOG(ABS(AC34))),FALSE)&amp;" ")</f>
        <v>0.69</v>
      </c>
      <c r="N34" s="168" t="str">
        <f t="shared" ref="N34:N53" si="25">IF(ABS(AT9)&lt;0.25,FIXED(ROUND(AD34,1-INT(LOG(ABS(AD34)))),1-INT(LOG(ABS(AD34))),FALSE),FIXED(ROUND(AD34,1-INT(LOG(ABS(AD34)))),1-INT(LOG(ABS(AD34))),FALSE)&amp;" ")</f>
        <v>4.9</v>
      </c>
      <c r="O34" s="168" t="str">
        <f t="shared" ref="O34:O53" si="26">IF(ABS(AU9)&lt;0.25,FIXED(ROUND(AE34,1-INT(LOG(ABS(AE34)))),1-INT(LOG(ABS(AE34))),FALSE),FIXED(ROUND(AE34,1-INT(LOG(ABS(AE34)))),1-INT(LOG(ABS(AE34))),FALSE)&amp;" ")</f>
        <v>4.3</v>
      </c>
      <c r="P34" s="168" t="str">
        <f t="shared" ref="P34:P53" si="27">IF(ABS(AV9)&lt;0.25,FIXED(ROUND(AF34,1-INT(LOG(ABS(AF34)))),1-INT(LOG(ABS(AF34))),FALSE),FIXED(ROUND(AF34,1-INT(LOG(ABS(AF34)))),1-INT(LOG(ABS(AF34))),FALSE)&amp;" ")</f>
        <v>0.63</v>
      </c>
      <c r="Q34" s="168" t="str">
        <f t="shared" ref="Q34:Q53" si="28">IF(ABS(AW9)&lt;0.25,FIXED(ROUND(AG34,1-INT(LOG(ABS(AG34)))),1-INT(LOG(ABS(AG34))),FALSE),FIXED(ROUND(AG34,1-INT(LOG(ABS(AG34)))),1-INT(LOG(ABS(AG34))),FALSE)&amp;" ")</f>
        <v>6.6</v>
      </c>
      <c r="R34" s="186"/>
      <c r="S34" s="186"/>
      <c r="T34" s="186"/>
      <c r="U34" s="186"/>
      <c r="V34" s="194"/>
      <c r="W34" s="171">
        <v>2.357696544467434</v>
      </c>
      <c r="X34" s="168">
        <v>4.5220000000000002</v>
      </c>
      <c r="Y34" s="168">
        <v>3.5</v>
      </c>
      <c r="Z34" s="168">
        <v>0.29372695090412526</v>
      </c>
      <c r="AA34" s="168">
        <v>0.48548750374787392</v>
      </c>
      <c r="AB34" s="168">
        <v>0.17774863202684738</v>
      </c>
      <c r="AC34" s="168">
        <v>0.68573170927805405</v>
      </c>
      <c r="AD34" s="168">
        <v>4.9286367056592706</v>
      </c>
      <c r="AE34" s="168">
        <v>4.3033222781224998</v>
      </c>
      <c r="AF34" s="168">
        <v>0.62531442753677102</v>
      </c>
      <c r="AG34" s="168">
        <v>6.5713315016161715</v>
      </c>
      <c r="AH34" s="173"/>
      <c r="AI34" s="173"/>
      <c r="AJ34" s="173"/>
      <c r="AK34" s="173"/>
      <c r="AL34" s="144" t="s">
        <v>228</v>
      </c>
      <c r="AM34" s="183">
        <f t="shared" ref="AM34:BA34" si="29">STDEV(W34:W38)/AVERAGE(W34:W38)*100</f>
        <v>5.8431470994763828</v>
      </c>
      <c r="AN34" s="183">
        <f t="shared" si="29"/>
        <v>3.5597465923880951</v>
      </c>
      <c r="AO34" s="183">
        <f t="shared" si="29"/>
        <v>4.159220033371593</v>
      </c>
      <c r="AP34" s="183">
        <f t="shared" si="29"/>
        <v>85.106497562989475</v>
      </c>
      <c r="AQ34" s="183">
        <f t="shared" si="29"/>
        <v>33.279966381893772</v>
      </c>
      <c r="AR34" s="183">
        <f t="shared" si="29"/>
        <v>9.691661555626272</v>
      </c>
      <c r="AS34" s="183">
        <f t="shared" si="29"/>
        <v>8.6839020775966862</v>
      </c>
      <c r="AT34" s="183">
        <f t="shared" si="29"/>
        <v>13.83936660073079</v>
      </c>
      <c r="AU34" s="183">
        <f t="shared" si="29"/>
        <v>11.923651562127461</v>
      </c>
      <c r="AV34" s="183">
        <f t="shared" si="29"/>
        <v>55.577966477177789</v>
      </c>
      <c r="AW34" s="183">
        <f t="shared" si="29"/>
        <v>13.464191456163116</v>
      </c>
      <c r="AX34" s="183" t="e">
        <f t="shared" si="29"/>
        <v>#DIV/0!</v>
      </c>
      <c r="AY34" s="183" t="e">
        <f t="shared" si="29"/>
        <v>#DIV/0!</v>
      </c>
      <c r="AZ34" s="183" t="e">
        <f t="shared" si="29"/>
        <v>#DIV/0!</v>
      </c>
      <c r="BA34" s="183" t="e">
        <f t="shared" si="29"/>
        <v>#DIV/0!</v>
      </c>
    </row>
    <row r="35" spans="1:53" s="166" customFormat="1" ht="15">
      <c r="A35" s="435"/>
      <c r="B35" s="378"/>
      <c r="C35" s="406"/>
      <c r="D35" s="167">
        <v>2</v>
      </c>
      <c r="E35" s="438"/>
      <c r="F35" s="438"/>
      <c r="G35" s="168" t="str">
        <f t="shared" si="18"/>
        <v>2.3</v>
      </c>
      <c r="H35" s="168" t="str">
        <f t="shared" si="19"/>
        <v>4.7</v>
      </c>
      <c r="I35" s="169" t="str">
        <f t="shared" si="20"/>
        <v>3.6</v>
      </c>
      <c r="J35" s="175" t="str">
        <f t="shared" si="21"/>
        <v>0.59</v>
      </c>
      <c r="K35" s="171" t="str">
        <f t="shared" si="22"/>
        <v>0.58</v>
      </c>
      <c r="L35" s="168" t="str">
        <f t="shared" si="23"/>
        <v>0.22</v>
      </c>
      <c r="M35" s="168" t="str">
        <f t="shared" si="24"/>
        <v>0.83</v>
      </c>
      <c r="N35" s="168" t="str">
        <f t="shared" si="25"/>
        <v>3.9</v>
      </c>
      <c r="O35" s="168" t="str">
        <f t="shared" si="26"/>
        <v>3.6</v>
      </c>
      <c r="P35" s="190" t="str">
        <f t="shared" si="27"/>
        <v xml:space="preserve">0.36 </v>
      </c>
      <c r="Q35" s="168" t="str">
        <f t="shared" si="28"/>
        <v>6.2</v>
      </c>
      <c r="R35" s="186"/>
      <c r="S35" s="186"/>
      <c r="T35" s="186"/>
      <c r="U35" s="186"/>
      <c r="V35" s="194"/>
      <c r="W35" s="171">
        <v>2.3171880183349591</v>
      </c>
      <c r="X35" s="168">
        <v>4.694</v>
      </c>
      <c r="Y35" s="168">
        <v>3.6</v>
      </c>
      <c r="Z35" s="168">
        <v>0.59410949859623319</v>
      </c>
      <c r="AA35" s="168">
        <v>0.58417056009881874</v>
      </c>
      <c r="AB35" s="168">
        <v>0.21519528452014239</v>
      </c>
      <c r="AC35" s="168">
        <v>0.83446208333659322</v>
      </c>
      <c r="AD35" s="168">
        <v>3.9236482712364271</v>
      </c>
      <c r="AE35" s="168">
        <v>3.5641987811810951</v>
      </c>
      <c r="AF35" s="168">
        <v>0.35944949005533255</v>
      </c>
      <c r="AG35" s="168">
        <v>6.1515856977882146</v>
      </c>
      <c r="AH35" s="173"/>
      <c r="AI35" s="173"/>
      <c r="AJ35" s="173"/>
      <c r="AK35" s="173"/>
      <c r="AL35" s="144"/>
      <c r="AM35" s="183">
        <f t="shared" ref="AM35:BA35" si="30">STDEV(W39:W43)/AVERAGE(W39:W43)*100</f>
        <v>3.4536963906546085</v>
      </c>
      <c r="AN35" s="183">
        <f t="shared" si="30"/>
        <v>4.253553559364466</v>
      </c>
      <c r="AO35" s="183">
        <f t="shared" si="30"/>
        <v>2.9913556922463109</v>
      </c>
      <c r="AP35" s="183">
        <f t="shared" si="30"/>
        <v>70.556970778517993</v>
      </c>
      <c r="AQ35" s="183">
        <f t="shared" si="30"/>
        <v>28.749828934876092</v>
      </c>
      <c r="AR35" s="183">
        <f t="shared" si="30"/>
        <v>27.466204426633489</v>
      </c>
      <c r="AS35" s="183">
        <f t="shared" si="30"/>
        <v>27.336482712006791</v>
      </c>
      <c r="AT35" s="183">
        <f t="shared" si="30"/>
        <v>12.460683086370887</v>
      </c>
      <c r="AU35" s="183">
        <f t="shared" si="30"/>
        <v>12.368437408466843</v>
      </c>
      <c r="AV35" s="183">
        <f t="shared" si="30"/>
        <v>51.82975357084846</v>
      </c>
      <c r="AW35" s="183">
        <f t="shared" si="30"/>
        <v>4.8444020178467095</v>
      </c>
      <c r="AX35" s="183" t="e">
        <f t="shared" si="30"/>
        <v>#DIV/0!</v>
      </c>
      <c r="AY35" s="183" t="e">
        <f t="shared" si="30"/>
        <v>#DIV/0!</v>
      </c>
      <c r="AZ35" s="183" t="e">
        <f t="shared" si="30"/>
        <v>#DIV/0!</v>
      </c>
      <c r="BA35" s="183" t="e">
        <f t="shared" si="30"/>
        <v>#DIV/0!</v>
      </c>
    </row>
    <row r="36" spans="1:53" s="166" customFormat="1" ht="15">
      <c r="A36" s="435"/>
      <c r="B36" s="378"/>
      <c r="C36" s="406"/>
      <c r="D36" s="167">
        <v>3</v>
      </c>
      <c r="E36" s="438"/>
      <c r="F36" s="438"/>
      <c r="G36" s="168" t="str">
        <f t="shared" si="18"/>
        <v>2.0</v>
      </c>
      <c r="H36" s="168" t="str">
        <f t="shared" si="19"/>
        <v>4.5</v>
      </c>
      <c r="I36" s="169" t="str">
        <f t="shared" si="20"/>
        <v>3.6</v>
      </c>
      <c r="J36" s="175" t="str">
        <f t="shared" si="21"/>
        <v>0.11</v>
      </c>
      <c r="K36" s="171" t="str">
        <f t="shared" si="22"/>
        <v>0.45</v>
      </c>
      <c r="L36" s="168" t="str">
        <f t="shared" si="23"/>
        <v>0.22</v>
      </c>
      <c r="M36" s="168" t="str">
        <f t="shared" si="24"/>
        <v>0.79</v>
      </c>
      <c r="N36" s="168" t="str">
        <f t="shared" si="25"/>
        <v>4.2</v>
      </c>
      <c r="O36" s="168" t="str">
        <f t="shared" si="26"/>
        <v>4.0</v>
      </c>
      <c r="P36" s="190" t="str">
        <f t="shared" si="27"/>
        <v xml:space="preserve">0.16 </v>
      </c>
      <c r="Q36" s="168" t="str">
        <f t="shared" si="28"/>
        <v>5.7</v>
      </c>
      <c r="R36" s="186"/>
      <c r="S36" s="186"/>
      <c r="T36" s="186"/>
      <c r="U36" s="186"/>
      <c r="V36" s="194"/>
      <c r="W36" s="171">
        <v>2.0266999585834213</v>
      </c>
      <c r="X36" s="168">
        <v>4.5279999999999996</v>
      </c>
      <c r="Y36" s="168">
        <v>3.59</v>
      </c>
      <c r="Z36" s="168">
        <v>0.10906612561982482</v>
      </c>
      <c r="AA36" s="168">
        <v>0.45402138436954359</v>
      </c>
      <c r="AB36" s="168">
        <v>0.22118245225213481</v>
      </c>
      <c r="AC36" s="168">
        <v>0.78837181409295354</v>
      </c>
      <c r="AD36" s="168">
        <v>4.1674591065332676</v>
      </c>
      <c r="AE36" s="168">
        <v>4.0034460850148461</v>
      </c>
      <c r="AF36" s="168">
        <v>0.16401302151842098</v>
      </c>
      <c r="AG36" s="168">
        <v>5.7401008828677238</v>
      </c>
      <c r="AH36" s="173"/>
      <c r="AI36" s="173"/>
      <c r="AJ36" s="173"/>
      <c r="AK36" s="173"/>
      <c r="AL36" s="144"/>
      <c r="AM36" s="183">
        <f t="shared" ref="AM36:BA36" si="31">STDEV(W44:W48)/AVERAGE(W44:W48)*100</f>
        <v>13.777034068089094</v>
      </c>
      <c r="AN36" s="183">
        <f t="shared" si="31"/>
        <v>2.0915957510968641</v>
      </c>
      <c r="AO36" s="183">
        <f t="shared" si="31"/>
        <v>1.9970563597695532</v>
      </c>
      <c r="AP36" s="183">
        <f>STDEV(Z44:Z48)/AVERAGE(Z44:Z48)*100</f>
        <v>32.450577160768361</v>
      </c>
      <c r="AQ36" s="183">
        <f t="shared" si="31"/>
        <v>53.629488037406844</v>
      </c>
      <c r="AR36" s="183">
        <f t="shared" si="31"/>
        <v>32.263310894131557</v>
      </c>
      <c r="AS36" s="183">
        <f t="shared" si="31"/>
        <v>44.696348197571702</v>
      </c>
      <c r="AT36" s="183">
        <f t="shared" si="31"/>
        <v>11.190375311987767</v>
      </c>
      <c r="AU36" s="183">
        <f t="shared" si="31"/>
        <v>12.150170389865636</v>
      </c>
      <c r="AV36" s="183">
        <f t="shared" si="31"/>
        <v>23.267989451236033</v>
      </c>
      <c r="AW36" s="183">
        <f t="shared" si="31"/>
        <v>17.915662108668371</v>
      </c>
      <c r="AX36" s="183" t="e">
        <f t="shared" si="31"/>
        <v>#DIV/0!</v>
      </c>
      <c r="AY36" s="183" t="e">
        <f t="shared" si="31"/>
        <v>#DIV/0!</v>
      </c>
      <c r="AZ36" s="183" t="e">
        <f t="shared" si="31"/>
        <v>#DIV/0!</v>
      </c>
      <c r="BA36" s="183" t="e">
        <f t="shared" si="31"/>
        <v>#DIV/0!</v>
      </c>
    </row>
    <row r="37" spans="1:53" s="166" customFormat="1" ht="15">
      <c r="A37" s="435"/>
      <c r="B37" s="378"/>
      <c r="C37" s="406"/>
      <c r="D37" s="167">
        <v>4</v>
      </c>
      <c r="E37" s="438"/>
      <c r="F37" s="438"/>
      <c r="G37" s="168" t="str">
        <f t="shared" si="18"/>
        <v>2.2</v>
      </c>
      <c r="H37" s="168" t="str">
        <f t="shared" si="19"/>
        <v>4.7</v>
      </c>
      <c r="I37" s="169" t="str">
        <f t="shared" si="20"/>
        <v>3.8</v>
      </c>
      <c r="J37" s="175" t="str">
        <f t="shared" si="21"/>
        <v>0.075</v>
      </c>
      <c r="K37" s="171" t="str">
        <f t="shared" si="22"/>
        <v>0.27</v>
      </c>
      <c r="L37" s="168" t="str">
        <f t="shared" si="23"/>
        <v>0.19</v>
      </c>
      <c r="M37" s="168" t="str">
        <f t="shared" si="24"/>
        <v>0.69</v>
      </c>
      <c r="N37" s="168" t="str">
        <f t="shared" si="25"/>
        <v>3.7</v>
      </c>
      <c r="O37" s="168" t="str">
        <f t="shared" si="26"/>
        <v>3.5</v>
      </c>
      <c r="P37" s="190" t="str">
        <f t="shared" si="27"/>
        <v xml:space="preserve">0.20 </v>
      </c>
      <c r="Q37" s="168" t="str">
        <f t="shared" si="28"/>
        <v>4.9</v>
      </c>
      <c r="R37" s="186"/>
      <c r="S37" s="186"/>
      <c r="T37" s="186"/>
      <c r="U37" s="186"/>
      <c r="V37" s="194"/>
      <c r="W37" s="171">
        <v>2.2082945985862614</v>
      </c>
      <c r="X37" s="168">
        <v>4.7210000000000001</v>
      </c>
      <c r="Y37" s="168">
        <v>3.8</v>
      </c>
      <c r="Z37" s="168">
        <v>7.4532367649309844E-2</v>
      </c>
      <c r="AA37" s="168">
        <v>0.27472477425990904</v>
      </c>
      <c r="AB37" s="168">
        <v>0.19428310035613966</v>
      </c>
      <c r="AC37" s="168">
        <v>0.68961890616938482</v>
      </c>
      <c r="AD37" s="168">
        <v>3.6738914585074278</v>
      </c>
      <c r="AE37" s="168">
        <v>3.4785570983682854</v>
      </c>
      <c r="AF37" s="168">
        <v>0.19533436013914274</v>
      </c>
      <c r="AG37" s="168">
        <v>4.9070506069421711</v>
      </c>
      <c r="AH37" s="173"/>
      <c r="AI37" s="173"/>
      <c r="AJ37" s="173"/>
      <c r="AK37" s="173"/>
      <c r="AL37" s="144"/>
      <c r="AM37" s="183">
        <f t="shared" ref="AM37:BA37" si="32">STDEV(W49:W53)/AVERAGE(W49:W53)*100</f>
        <v>10.547065062099895</v>
      </c>
      <c r="AN37" s="183">
        <f t="shared" si="32"/>
        <v>0.96688535965163225</v>
      </c>
      <c r="AO37" s="183">
        <f t="shared" si="32"/>
        <v>0.99053282511698881</v>
      </c>
      <c r="AP37" s="183">
        <f t="shared" si="32"/>
        <v>80.974217798430843</v>
      </c>
      <c r="AQ37" s="183">
        <f t="shared" si="32"/>
        <v>35.70257954628768</v>
      </c>
      <c r="AR37" s="183">
        <f t="shared" si="32"/>
        <v>23.090326325491652</v>
      </c>
      <c r="AS37" s="183">
        <f t="shared" si="32"/>
        <v>35.465869786640312</v>
      </c>
      <c r="AT37" s="183">
        <f t="shared" si="32"/>
        <v>9.8105014654861087</v>
      </c>
      <c r="AU37" s="183">
        <f t="shared" si="32"/>
        <v>5.0362593641313786</v>
      </c>
      <c r="AV37" s="183">
        <f t="shared" si="32"/>
        <v>50.504418019262474</v>
      </c>
      <c r="AW37" s="183">
        <f t="shared" si="32"/>
        <v>15.281900152770817</v>
      </c>
      <c r="AX37" s="183" t="e">
        <f t="shared" si="32"/>
        <v>#DIV/0!</v>
      </c>
      <c r="AY37" s="183" t="e">
        <f t="shared" si="32"/>
        <v>#DIV/0!</v>
      </c>
      <c r="AZ37" s="183" t="e">
        <f t="shared" si="32"/>
        <v>#DIV/0!</v>
      </c>
      <c r="BA37" s="183" t="e">
        <f t="shared" si="32"/>
        <v>#DIV/0!</v>
      </c>
    </row>
    <row r="38" spans="1:53" s="166" customFormat="1" ht="15.75" thickBot="1">
      <c r="A38" s="435"/>
      <c r="B38" s="378"/>
      <c r="C38" s="406"/>
      <c r="D38" s="167">
        <v>5</v>
      </c>
      <c r="E38" s="439"/>
      <c r="F38" s="439"/>
      <c r="G38" s="168" t="str">
        <f t="shared" si="18"/>
        <v>2.2</v>
      </c>
      <c r="H38" s="168" t="str">
        <f t="shared" si="19"/>
        <v>4.9</v>
      </c>
      <c r="I38" s="169" t="str">
        <f t="shared" si="20"/>
        <v>3.9</v>
      </c>
      <c r="J38" s="198" t="str">
        <f t="shared" si="21"/>
        <v xml:space="preserve">0.17 </v>
      </c>
      <c r="K38" s="171" t="str">
        <f t="shared" si="22"/>
        <v>0.27</v>
      </c>
      <c r="L38" s="168" t="str">
        <f t="shared" si="23"/>
        <v>0.18</v>
      </c>
      <c r="M38" s="168" t="str">
        <f t="shared" si="24"/>
        <v>0.73</v>
      </c>
      <c r="N38" s="168" t="str">
        <f t="shared" si="25"/>
        <v>3.5</v>
      </c>
      <c r="O38" s="168" t="str">
        <f t="shared" si="26"/>
        <v>3.2</v>
      </c>
      <c r="P38" s="168" t="str">
        <f t="shared" si="27"/>
        <v>0.30</v>
      </c>
      <c r="Q38" s="168" t="str">
        <f t="shared" si="28"/>
        <v>4.8</v>
      </c>
      <c r="R38" s="186"/>
      <c r="S38" s="186"/>
      <c r="T38" s="186"/>
      <c r="U38" s="186"/>
      <c r="V38" s="194"/>
      <c r="W38" s="171">
        <v>2.1835561196155058</v>
      </c>
      <c r="X38" s="168">
        <v>4.9269999999999996</v>
      </c>
      <c r="Y38" s="168">
        <v>3.86</v>
      </c>
      <c r="Z38" s="168">
        <v>0.16721008025929671</v>
      </c>
      <c r="AA38" s="168">
        <v>0.26996679485717645</v>
      </c>
      <c r="AB38" s="168">
        <v>0.18313448476532218</v>
      </c>
      <c r="AC38" s="168">
        <v>0.72801463877632977</v>
      </c>
      <c r="AD38" s="168">
        <v>3.496226722001623</v>
      </c>
      <c r="AE38" s="168">
        <v>3.1913150778829351</v>
      </c>
      <c r="AF38" s="168">
        <v>0.3049116441186881</v>
      </c>
      <c r="AG38" s="168">
        <v>4.8445527206597481</v>
      </c>
      <c r="AH38" s="173"/>
      <c r="AI38" s="173"/>
      <c r="AJ38" s="173"/>
      <c r="AK38" s="173"/>
      <c r="AL38" s="144"/>
      <c r="AM38" s="144"/>
      <c r="AN38" s="144"/>
      <c r="AO38" s="144"/>
      <c r="AP38" s="144"/>
      <c r="AQ38" s="144"/>
      <c r="AR38" s="144"/>
      <c r="AS38" s="144"/>
      <c r="AT38" s="144"/>
    </row>
    <row r="39" spans="1:53" s="166" customFormat="1" ht="15">
      <c r="A39" s="435"/>
      <c r="B39" s="378"/>
      <c r="C39" s="406"/>
      <c r="D39" s="167">
        <v>1</v>
      </c>
      <c r="E39" s="440" t="s">
        <v>225</v>
      </c>
      <c r="F39" s="437">
        <v>2</v>
      </c>
      <c r="G39" s="168" t="str">
        <f t="shared" si="18"/>
        <v>1.9</v>
      </c>
      <c r="H39" s="168" t="str">
        <f t="shared" si="19"/>
        <v>4.6</v>
      </c>
      <c r="I39" s="168" t="str">
        <f t="shared" si="20"/>
        <v>3.6</v>
      </c>
      <c r="J39" s="176" t="str">
        <f t="shared" si="21"/>
        <v>0.084</v>
      </c>
      <c r="K39" s="168" t="str">
        <f t="shared" si="22"/>
        <v>0.32</v>
      </c>
      <c r="L39" s="168" t="str">
        <f t="shared" si="23"/>
        <v>0.095</v>
      </c>
      <c r="M39" s="168" t="str">
        <f t="shared" si="24"/>
        <v>0.68</v>
      </c>
      <c r="N39" s="168" t="str">
        <f t="shared" si="25"/>
        <v>4.0</v>
      </c>
      <c r="O39" s="168" t="str">
        <f t="shared" si="26"/>
        <v>3.7</v>
      </c>
      <c r="P39" s="190" t="str">
        <f t="shared" si="27"/>
        <v xml:space="preserve">0.29 </v>
      </c>
      <c r="Q39" s="168" t="str">
        <f t="shared" si="28"/>
        <v>5.1</v>
      </c>
      <c r="R39" s="186"/>
      <c r="S39" s="186"/>
      <c r="T39" s="186"/>
      <c r="U39" s="186"/>
      <c r="V39" s="194"/>
      <c r="W39" s="171">
        <v>1.9031399199479491</v>
      </c>
      <c r="X39" s="168">
        <v>4.6150000000000002</v>
      </c>
      <c r="Y39" s="168">
        <v>3.59</v>
      </c>
      <c r="Z39" s="168">
        <v>8.3826742149752526E-2</v>
      </c>
      <c r="AA39" s="168">
        <v>0.31683976020982074</v>
      </c>
      <c r="AB39" s="168">
        <v>9.5365894142285107E-2</v>
      </c>
      <c r="AC39" s="168">
        <v>0.68084605887406824</v>
      </c>
      <c r="AD39" s="168">
        <v>3.9665338649710096</v>
      </c>
      <c r="AE39" s="168">
        <v>3.6721815501552442</v>
      </c>
      <c r="AF39" s="168">
        <v>0.29435231481576513</v>
      </c>
      <c r="AG39" s="168">
        <v>5.1434123203469362</v>
      </c>
      <c r="AH39" s="173"/>
      <c r="AI39" s="173"/>
      <c r="AJ39" s="173"/>
      <c r="AK39" s="173"/>
      <c r="AL39" s="144"/>
      <c r="AM39" s="144"/>
      <c r="AN39" s="144"/>
      <c r="AO39" s="144"/>
      <c r="AP39" s="144"/>
      <c r="AQ39" s="144"/>
      <c r="AR39" s="144"/>
      <c r="AS39" s="144"/>
      <c r="AT39" s="144"/>
    </row>
    <row r="40" spans="1:53" s="166" customFormat="1" ht="15">
      <c r="A40" s="435"/>
      <c r="B40" s="378"/>
      <c r="C40" s="406"/>
      <c r="D40" s="167">
        <v>2</v>
      </c>
      <c r="E40" s="441"/>
      <c r="F40" s="438"/>
      <c r="G40" s="168" t="str">
        <f t="shared" si="18"/>
        <v>1.8</v>
      </c>
      <c r="H40" s="168" t="str">
        <f t="shared" si="19"/>
        <v>4.9</v>
      </c>
      <c r="I40" s="168" t="str">
        <f t="shared" si="20"/>
        <v>3.7</v>
      </c>
      <c r="J40" s="168" t="str">
        <f t="shared" si="21"/>
        <v>0.32</v>
      </c>
      <c r="K40" s="168" t="str">
        <f t="shared" si="22"/>
        <v>0.42</v>
      </c>
      <c r="L40" s="168" t="str">
        <f t="shared" si="23"/>
        <v>0.21</v>
      </c>
      <c r="M40" s="168" t="str">
        <f t="shared" si="24"/>
        <v>0.64</v>
      </c>
      <c r="N40" s="168" t="str">
        <f t="shared" si="25"/>
        <v>3.5</v>
      </c>
      <c r="O40" s="168" t="str">
        <f t="shared" si="26"/>
        <v>3.3</v>
      </c>
      <c r="P40" s="190" t="str">
        <f t="shared" si="27"/>
        <v xml:space="preserve">0.23 </v>
      </c>
      <c r="Q40" s="168" t="str">
        <f t="shared" si="28"/>
        <v>5.1</v>
      </c>
      <c r="R40" s="186"/>
      <c r="S40" s="186"/>
      <c r="T40" s="186"/>
      <c r="U40" s="186"/>
      <c r="V40" s="194"/>
      <c r="W40" s="171">
        <v>1.8303750213609227</v>
      </c>
      <c r="X40" s="168">
        <v>4.8559999999999999</v>
      </c>
      <c r="Y40" s="168">
        <v>3.7</v>
      </c>
      <c r="Z40" s="168">
        <v>0.32460529470300081</v>
      </c>
      <c r="AA40" s="168">
        <v>0.42126233865570484</v>
      </c>
      <c r="AB40" s="168">
        <v>0.21484893885372131</v>
      </c>
      <c r="AC40" s="168">
        <v>0.63928729705053222</v>
      </c>
      <c r="AD40" s="168">
        <v>3.4939294915591708</v>
      </c>
      <c r="AE40" s="168">
        <v>3.2618305726842323</v>
      </c>
      <c r="AF40" s="168">
        <v>0.23209891887493789</v>
      </c>
      <c r="AG40" s="168">
        <v>5.0939333608221293</v>
      </c>
      <c r="AH40" s="173"/>
      <c r="AI40" s="173"/>
      <c r="AJ40" s="173"/>
      <c r="AK40" s="173"/>
      <c r="AL40" s="144"/>
      <c r="AM40" s="144"/>
      <c r="AN40" s="144"/>
      <c r="AO40" s="144"/>
      <c r="AP40" s="144"/>
      <c r="AQ40" s="144"/>
      <c r="AR40" s="144"/>
      <c r="AS40" s="144"/>
      <c r="AT40" s="144"/>
    </row>
    <row r="41" spans="1:53" s="166" customFormat="1" ht="15">
      <c r="A41" s="435"/>
      <c r="B41" s="378"/>
      <c r="C41" s="406"/>
      <c r="D41" s="167">
        <v>3</v>
      </c>
      <c r="E41" s="441"/>
      <c r="F41" s="438"/>
      <c r="G41" s="168" t="str">
        <f t="shared" si="18"/>
        <v>1.8</v>
      </c>
      <c r="H41" s="168" t="str">
        <f t="shared" si="19"/>
        <v>4.8</v>
      </c>
      <c r="I41" s="168" t="str">
        <f t="shared" si="20"/>
        <v>3.8</v>
      </c>
      <c r="J41" s="190" t="str">
        <f t="shared" si="21"/>
        <v xml:space="preserve">0.11 </v>
      </c>
      <c r="K41" s="168" t="str">
        <f t="shared" si="22"/>
        <v>0.31</v>
      </c>
      <c r="L41" s="168" t="str">
        <f t="shared" si="23"/>
        <v>0.15</v>
      </c>
      <c r="M41" s="168" t="str">
        <f t="shared" si="24"/>
        <v>0.84</v>
      </c>
      <c r="N41" s="168" t="str">
        <f t="shared" si="25"/>
        <v>3.6</v>
      </c>
      <c r="O41" s="168" t="str">
        <f t="shared" si="26"/>
        <v>3.3</v>
      </c>
      <c r="P41" s="190" t="str">
        <f t="shared" si="27"/>
        <v xml:space="preserve">0.25 </v>
      </c>
      <c r="Q41" s="168" t="str">
        <f t="shared" si="28"/>
        <v>5.0</v>
      </c>
      <c r="R41" s="186"/>
      <c r="S41" s="186"/>
      <c r="T41" s="186"/>
      <c r="U41" s="186"/>
      <c r="V41" s="194"/>
      <c r="W41" s="171">
        <v>1.8355156538141497</v>
      </c>
      <c r="X41" s="168">
        <v>4.8239999999999998</v>
      </c>
      <c r="Y41" s="168">
        <v>3.76</v>
      </c>
      <c r="Z41" s="168">
        <v>0.10740875060019703</v>
      </c>
      <c r="AA41" s="168">
        <v>0.30852969324899993</v>
      </c>
      <c r="AB41" s="168">
        <v>0.14879201886102977</v>
      </c>
      <c r="AC41" s="168">
        <v>0.84047074141903866</v>
      </c>
      <c r="AD41" s="168">
        <v>3.5528303416441722</v>
      </c>
      <c r="AE41" s="168">
        <v>3.3027701778907619</v>
      </c>
      <c r="AF41" s="168">
        <v>0.25006016375341084</v>
      </c>
      <c r="AG41" s="168">
        <v>4.9580315457734372</v>
      </c>
      <c r="AH41" s="173"/>
      <c r="AI41" s="173"/>
      <c r="AJ41" s="173"/>
      <c r="AK41" s="173"/>
      <c r="AL41" s="144"/>
      <c r="AM41" s="144"/>
      <c r="AN41" s="144"/>
      <c r="AO41" s="144"/>
      <c r="AP41" s="144"/>
      <c r="AQ41" s="144"/>
      <c r="AR41" s="144"/>
      <c r="AS41" s="144"/>
      <c r="AT41" s="144"/>
    </row>
    <row r="42" spans="1:53" s="166" customFormat="1" ht="15">
      <c r="A42" s="435"/>
      <c r="B42" s="378"/>
      <c r="C42" s="406"/>
      <c r="D42" s="167">
        <v>4</v>
      </c>
      <c r="E42" s="441"/>
      <c r="F42" s="438"/>
      <c r="G42" s="168" t="str">
        <f t="shared" si="18"/>
        <v>2.0</v>
      </c>
      <c r="H42" s="168" t="str">
        <f t="shared" si="19"/>
        <v>4.7</v>
      </c>
      <c r="I42" s="168" t="str">
        <f t="shared" si="20"/>
        <v>3.8</v>
      </c>
      <c r="J42" s="168" t="str">
        <f t="shared" si="21"/>
        <v>0.061</v>
      </c>
      <c r="K42" s="168" t="str">
        <f t="shared" si="22"/>
        <v>0.19</v>
      </c>
      <c r="L42" s="168" t="str">
        <f t="shared" si="23"/>
        <v>0.16</v>
      </c>
      <c r="M42" s="168" t="str">
        <f t="shared" si="24"/>
        <v>0.47</v>
      </c>
      <c r="N42" s="168" t="str">
        <f t="shared" si="25"/>
        <v>3.8</v>
      </c>
      <c r="O42" s="168" t="str">
        <f t="shared" si="26"/>
        <v>3.7</v>
      </c>
      <c r="P42" s="190" t="str">
        <f t="shared" si="27"/>
        <v xml:space="preserve">0.058 </v>
      </c>
      <c r="Q42" s="168" t="str">
        <f t="shared" si="28"/>
        <v>4.7</v>
      </c>
      <c r="R42" s="186"/>
      <c r="S42" s="186"/>
      <c r="T42" s="186"/>
      <c r="U42" s="186"/>
      <c r="V42" s="194"/>
      <c r="W42" s="171">
        <v>1.991376023766853</v>
      </c>
      <c r="X42" s="168">
        <v>4.742</v>
      </c>
      <c r="Y42" s="168">
        <v>3.8</v>
      </c>
      <c r="Z42" s="168">
        <v>6.1346924051243708E-2</v>
      </c>
      <c r="AA42" s="168">
        <v>0.18898246949620262</v>
      </c>
      <c r="AB42" s="168">
        <v>0.1624742784267395</v>
      </c>
      <c r="AC42" s="168">
        <v>0.47277568701702782</v>
      </c>
      <c r="AD42" s="168">
        <v>3.7739205926130288</v>
      </c>
      <c r="AE42" s="168">
        <v>3.7161985733523779</v>
      </c>
      <c r="AF42" s="168">
        <v>5.772201926065125E-2</v>
      </c>
      <c r="AG42" s="168">
        <v>4.6594999516042428</v>
      </c>
      <c r="AH42" s="173"/>
      <c r="AI42" s="173"/>
      <c r="AJ42" s="173"/>
      <c r="AK42" s="173"/>
      <c r="AL42" s="144"/>
      <c r="AM42" s="144"/>
      <c r="AN42" s="144"/>
      <c r="AO42" s="144"/>
      <c r="AP42" s="144"/>
      <c r="AQ42" s="144"/>
      <c r="AR42" s="144"/>
      <c r="AS42" s="144"/>
      <c r="AT42" s="144"/>
    </row>
    <row r="43" spans="1:53" s="166" customFormat="1" ht="15">
      <c r="A43" s="435"/>
      <c r="B43" s="378"/>
      <c r="C43" s="407"/>
      <c r="D43" s="167">
        <v>5</v>
      </c>
      <c r="E43" s="442"/>
      <c r="F43" s="439"/>
      <c r="G43" s="168" t="str">
        <f t="shared" si="18"/>
        <v>1.9</v>
      </c>
      <c r="H43" s="168" t="str">
        <f t="shared" si="19"/>
        <v>5.2</v>
      </c>
      <c r="I43" s="168" t="str">
        <f t="shared" si="20"/>
        <v>3.9</v>
      </c>
      <c r="J43" s="168" t="str">
        <f t="shared" si="21"/>
        <v>0.27</v>
      </c>
      <c r="K43" s="168" t="str">
        <f t="shared" si="22"/>
        <v>0.41</v>
      </c>
      <c r="L43" s="168" t="str">
        <f t="shared" si="23"/>
        <v>0.15</v>
      </c>
      <c r="M43" s="168" t="str">
        <f t="shared" si="24"/>
        <v>0.99</v>
      </c>
      <c r="N43" s="168" t="str">
        <f t="shared" si="25"/>
        <v>2.8</v>
      </c>
      <c r="O43" s="168" t="str">
        <f t="shared" si="26"/>
        <v>2.7</v>
      </c>
      <c r="P43" s="168" t="str">
        <f t="shared" si="27"/>
        <v>0.12</v>
      </c>
      <c r="Q43" s="168" t="str">
        <f t="shared" si="28"/>
        <v>4.6</v>
      </c>
      <c r="R43" s="186"/>
      <c r="S43" s="186"/>
      <c r="T43" s="186"/>
      <c r="U43" s="186"/>
      <c r="V43" s="194"/>
      <c r="W43" s="171">
        <v>1.8826257898473671</v>
      </c>
      <c r="X43" s="168">
        <v>5.17</v>
      </c>
      <c r="Y43" s="168">
        <v>3.89</v>
      </c>
      <c r="Z43" s="177">
        <v>0.27175893743763729</v>
      </c>
      <c r="AA43" s="168">
        <v>0.41466302192587723</v>
      </c>
      <c r="AB43" s="168">
        <v>0.15284368970038775</v>
      </c>
      <c r="AC43" s="168">
        <v>0.99113416504248386</v>
      </c>
      <c r="AD43" s="168">
        <v>2.8102865402580606</v>
      </c>
      <c r="AE43" s="168">
        <v>2.6923910221728229</v>
      </c>
      <c r="AF43" s="168">
        <v>0.11789551808523786</v>
      </c>
      <c r="AG43" s="168">
        <v>4.6406863543644468</v>
      </c>
      <c r="AH43" s="173"/>
      <c r="AI43" s="173"/>
      <c r="AJ43" s="173"/>
      <c r="AK43" s="173"/>
      <c r="AL43" s="144"/>
      <c r="AM43" s="144"/>
      <c r="AN43" s="144"/>
      <c r="AO43" s="144"/>
      <c r="AP43" s="144"/>
      <c r="AQ43" s="144"/>
      <c r="AR43" s="144"/>
      <c r="AS43" s="144"/>
      <c r="AT43" s="144"/>
    </row>
    <row r="44" spans="1:53" s="166" customFormat="1" ht="15">
      <c r="A44" s="435"/>
      <c r="B44" s="378" t="s">
        <v>242</v>
      </c>
      <c r="C44" s="437">
        <v>2</v>
      </c>
      <c r="D44" s="160">
        <v>1</v>
      </c>
      <c r="E44" s="443" t="s">
        <v>222</v>
      </c>
      <c r="F44" s="443">
        <v>2</v>
      </c>
      <c r="G44" s="168" t="str">
        <f t="shared" si="18"/>
        <v>2.5</v>
      </c>
      <c r="H44" s="168" t="str">
        <f t="shared" si="19"/>
        <v>4.7</v>
      </c>
      <c r="I44" s="168" t="str">
        <f t="shared" si="20"/>
        <v>3.8</v>
      </c>
      <c r="J44" s="168" t="str">
        <f t="shared" si="21"/>
        <v>0.36</v>
      </c>
      <c r="K44" s="168" t="str">
        <f t="shared" si="22"/>
        <v>0.35</v>
      </c>
      <c r="L44" s="168" t="str">
        <f t="shared" si="23"/>
        <v>0.27</v>
      </c>
      <c r="M44" s="168" t="str">
        <f t="shared" si="24"/>
        <v>0.67</v>
      </c>
      <c r="N44" s="168" t="str">
        <f t="shared" si="25"/>
        <v>3.6</v>
      </c>
      <c r="O44" s="168" t="str">
        <f t="shared" si="26"/>
        <v>3.1</v>
      </c>
      <c r="P44" s="168" t="str">
        <f t="shared" si="27"/>
        <v>0.55</v>
      </c>
      <c r="Q44" s="168" t="str">
        <f t="shared" si="28"/>
        <v>5.3</v>
      </c>
      <c r="R44" s="186"/>
      <c r="S44" s="186"/>
      <c r="T44" s="186"/>
      <c r="U44" s="186"/>
      <c r="V44" s="194"/>
      <c r="W44" s="180">
        <v>2.4507735295304873</v>
      </c>
      <c r="X44" s="178">
        <v>4.7089999999999996</v>
      </c>
      <c r="Y44" s="179">
        <v>3.76</v>
      </c>
      <c r="Z44" s="178">
        <v>0.36070880309669734</v>
      </c>
      <c r="AA44" s="180">
        <v>0.35006695819271622</v>
      </c>
      <c r="AB44" s="178">
        <v>0.27054911695631417</v>
      </c>
      <c r="AC44" s="178">
        <v>0.67105745211237477</v>
      </c>
      <c r="AD44" s="178">
        <v>3.6266549321718502</v>
      </c>
      <c r="AE44" s="178">
        <v>3.076596729091801</v>
      </c>
      <c r="AF44" s="178">
        <v>0.55005820308004938</v>
      </c>
      <c r="AG44" s="178">
        <v>5.2790372625299522</v>
      </c>
      <c r="AH44" s="173"/>
      <c r="AI44" s="173"/>
      <c r="AJ44" s="173"/>
      <c r="AK44" s="173"/>
      <c r="AL44" s="144"/>
      <c r="AM44" s="144"/>
      <c r="AN44" s="144"/>
      <c r="AO44" s="144"/>
      <c r="AP44" s="144"/>
      <c r="AQ44" s="144"/>
      <c r="AR44" s="144"/>
      <c r="AS44" s="144"/>
      <c r="AT44" s="144"/>
    </row>
    <row r="45" spans="1:53" s="166" customFormat="1" ht="15">
      <c r="A45" s="435"/>
      <c r="B45" s="378"/>
      <c r="C45" s="438"/>
      <c r="D45" s="160">
        <v>2</v>
      </c>
      <c r="E45" s="444"/>
      <c r="F45" s="444"/>
      <c r="G45" s="168" t="str">
        <f t="shared" si="18"/>
        <v>2.5</v>
      </c>
      <c r="H45" s="168" t="str">
        <f t="shared" si="19"/>
        <v>4.8</v>
      </c>
      <c r="I45" s="168" t="str">
        <f t="shared" si="20"/>
        <v>3.8</v>
      </c>
      <c r="J45" s="168" t="str">
        <f t="shared" si="21"/>
        <v>0.34</v>
      </c>
      <c r="K45" s="168" t="str">
        <f t="shared" si="22"/>
        <v>0.26</v>
      </c>
      <c r="L45" s="168" t="str">
        <f t="shared" si="23"/>
        <v>0.16</v>
      </c>
      <c r="M45" s="168" t="str">
        <f t="shared" si="24"/>
        <v>0.74</v>
      </c>
      <c r="N45" s="168" t="str">
        <f t="shared" si="25"/>
        <v>3.6</v>
      </c>
      <c r="O45" s="168" t="str">
        <f t="shared" si="26"/>
        <v>3.3</v>
      </c>
      <c r="P45" s="190" t="str">
        <f t="shared" si="27"/>
        <v xml:space="preserve">0.35 </v>
      </c>
      <c r="Q45" s="168" t="str">
        <f t="shared" si="28"/>
        <v>5.1</v>
      </c>
      <c r="R45" s="186"/>
      <c r="S45" s="186"/>
      <c r="T45" s="186"/>
      <c r="U45" s="186"/>
      <c r="V45" s="194"/>
      <c r="W45" s="180">
        <v>2.4979433149156005</v>
      </c>
      <c r="X45" s="178">
        <v>4.7750000000000004</v>
      </c>
      <c r="Y45" s="179">
        <v>3.83</v>
      </c>
      <c r="Z45" s="178">
        <v>0.3415761223801061</v>
      </c>
      <c r="AA45" s="180">
        <v>0.26216687641645903</v>
      </c>
      <c r="AB45" s="178">
        <v>0.16014396151003932</v>
      </c>
      <c r="AC45" s="178">
        <v>0.73960680884577945</v>
      </c>
      <c r="AD45" s="178">
        <v>3.6283246954046975</v>
      </c>
      <c r="AE45" s="178">
        <v>3.2832141202633758</v>
      </c>
      <c r="AF45" s="178">
        <v>0.34511057514132115</v>
      </c>
      <c r="AG45" s="178">
        <v>5.1318184645570817</v>
      </c>
      <c r="AH45" s="173"/>
      <c r="AI45" s="173"/>
      <c r="AJ45" s="173"/>
      <c r="AK45" s="173"/>
      <c r="AL45" s="144"/>
      <c r="AM45" s="144"/>
      <c r="AN45" s="144"/>
      <c r="AO45" s="144"/>
      <c r="AP45" s="144"/>
      <c r="AQ45" s="144"/>
      <c r="AR45" s="144"/>
      <c r="AS45" s="144"/>
      <c r="AT45" s="144"/>
    </row>
    <row r="46" spans="1:53" s="166" customFormat="1" ht="15">
      <c r="A46" s="435"/>
      <c r="B46" s="378"/>
      <c r="C46" s="438"/>
      <c r="D46" s="160">
        <v>3</v>
      </c>
      <c r="E46" s="444"/>
      <c r="F46" s="444"/>
      <c r="G46" s="168" t="str">
        <f t="shared" si="18"/>
        <v>3.0</v>
      </c>
      <c r="H46" s="168" t="str">
        <f t="shared" si="19"/>
        <v>4.9</v>
      </c>
      <c r="I46" s="168" t="str">
        <f t="shared" si="20"/>
        <v>3.9</v>
      </c>
      <c r="J46" s="168" t="str">
        <f t="shared" si="21"/>
        <v>0.71</v>
      </c>
      <c r="K46" s="168" t="str">
        <f t="shared" si="22"/>
        <v>0.83</v>
      </c>
      <c r="L46" s="168" t="str">
        <f t="shared" si="23"/>
        <v>0.33</v>
      </c>
      <c r="M46" s="168" t="str">
        <f t="shared" si="24"/>
        <v>1.4</v>
      </c>
      <c r="N46" s="168" t="str">
        <f t="shared" si="25"/>
        <v>3.5</v>
      </c>
      <c r="O46" s="168" t="str">
        <f t="shared" si="26"/>
        <v>3.1</v>
      </c>
      <c r="P46" s="190" t="str">
        <f t="shared" si="27"/>
        <v xml:space="preserve">0.33 </v>
      </c>
      <c r="Q46" s="168" t="str">
        <f t="shared" si="28"/>
        <v>6.8</v>
      </c>
      <c r="R46" s="186"/>
      <c r="S46" s="186"/>
      <c r="T46" s="186"/>
      <c r="U46" s="186"/>
      <c r="V46" s="194"/>
      <c r="W46" s="180">
        <v>2.9841374577911068</v>
      </c>
      <c r="X46" s="178">
        <v>4.9240000000000004</v>
      </c>
      <c r="Y46" s="179">
        <v>3.88</v>
      </c>
      <c r="Z46" s="178">
        <v>0.70525642036998315</v>
      </c>
      <c r="AA46" s="180">
        <v>0.82722235837358438</v>
      </c>
      <c r="AB46" s="178">
        <v>0.33205518300456477</v>
      </c>
      <c r="AC46" s="178">
        <v>1.4381499292933944</v>
      </c>
      <c r="AD46" s="178">
        <v>3.465261749248485</v>
      </c>
      <c r="AE46" s="178">
        <v>3.133848496495566</v>
      </c>
      <c r="AF46" s="178">
        <v>0.33141325275291827</v>
      </c>
      <c r="AG46" s="178">
        <v>6.7679456402900122</v>
      </c>
      <c r="AH46" s="173"/>
      <c r="AI46" s="173"/>
      <c r="AJ46" s="173"/>
      <c r="AK46" s="173"/>
      <c r="AL46" s="144"/>
      <c r="AM46" s="144"/>
      <c r="AN46" s="144"/>
      <c r="AO46" s="144"/>
      <c r="AP46" s="144"/>
      <c r="AQ46" s="144"/>
      <c r="AR46" s="144"/>
      <c r="AS46" s="144"/>
      <c r="AT46" s="144"/>
    </row>
    <row r="47" spans="1:53" s="166" customFormat="1" ht="15">
      <c r="A47" s="435"/>
      <c r="B47" s="378"/>
      <c r="C47" s="438"/>
      <c r="D47" s="160">
        <v>4</v>
      </c>
      <c r="E47" s="444"/>
      <c r="F47" s="444"/>
      <c r="G47" s="168" t="str">
        <f t="shared" si="18"/>
        <v>2.1</v>
      </c>
      <c r="H47" s="168" t="str">
        <f t="shared" si="19"/>
        <v>4.8</v>
      </c>
      <c r="I47" s="168" t="str">
        <f t="shared" si="20"/>
        <v>3.8</v>
      </c>
      <c r="J47" s="168" t="str">
        <f t="shared" si="21"/>
        <v>0.42</v>
      </c>
      <c r="K47" s="168" t="str">
        <f t="shared" si="22"/>
        <v>0.43</v>
      </c>
      <c r="L47" s="168" t="str">
        <f t="shared" si="23"/>
        <v>0.19</v>
      </c>
      <c r="M47" s="168" t="str">
        <f t="shared" si="24"/>
        <v>0.57</v>
      </c>
      <c r="N47" s="168" t="str">
        <f t="shared" si="25"/>
        <v>3.2</v>
      </c>
      <c r="O47" s="168" t="str">
        <f t="shared" si="26"/>
        <v>2.8</v>
      </c>
      <c r="P47" s="190" t="str">
        <f t="shared" si="27"/>
        <v xml:space="preserve">0.35 </v>
      </c>
      <c r="Q47" s="168" t="str">
        <f t="shared" si="28"/>
        <v>4.8</v>
      </c>
      <c r="R47" s="186"/>
      <c r="S47" s="186"/>
      <c r="T47" s="186"/>
      <c r="U47" s="186"/>
      <c r="V47" s="194"/>
      <c r="W47" s="180">
        <v>2.1459432763227961</v>
      </c>
      <c r="X47" s="178">
        <v>4.8079999999999998</v>
      </c>
      <c r="Y47" s="179">
        <v>3.84</v>
      </c>
      <c r="Z47" s="178">
        <v>0.41824324618248609</v>
      </c>
      <c r="AA47" s="180">
        <v>0.42749022866190045</v>
      </c>
      <c r="AB47" s="178">
        <v>0.19066210310217996</v>
      </c>
      <c r="AC47" s="178">
        <v>0.56598158602547788</v>
      </c>
      <c r="AD47" s="178">
        <v>3.168848061775543</v>
      </c>
      <c r="AE47" s="178">
        <v>2.8220472624609356</v>
      </c>
      <c r="AF47" s="178">
        <v>0.34680079931460761</v>
      </c>
      <c r="AG47" s="178">
        <v>4.7712252257475871</v>
      </c>
      <c r="AH47" s="173"/>
      <c r="AI47" s="173"/>
      <c r="AJ47" s="173"/>
      <c r="AK47" s="173"/>
      <c r="AL47" s="144"/>
      <c r="AM47" s="144"/>
      <c r="AN47" s="144"/>
      <c r="AO47" s="144"/>
      <c r="AP47" s="144"/>
      <c r="AQ47" s="144"/>
      <c r="AR47" s="144"/>
      <c r="AS47" s="144"/>
      <c r="AT47" s="144"/>
    </row>
    <row r="48" spans="1:53" s="166" customFormat="1" ht="15.75" thickBot="1">
      <c r="A48" s="435"/>
      <c r="B48" s="378"/>
      <c r="C48" s="438"/>
      <c r="D48" s="160">
        <v>5</v>
      </c>
      <c r="E48" s="445"/>
      <c r="F48" s="445"/>
      <c r="G48" s="168" t="str">
        <f t="shared" si="18"/>
        <v>2.2</v>
      </c>
      <c r="H48" s="168" t="str">
        <f t="shared" si="19"/>
        <v>4.9</v>
      </c>
      <c r="I48" s="168" t="str">
        <f t="shared" si="20"/>
        <v>4.0</v>
      </c>
      <c r="J48" s="177" t="str">
        <f t="shared" si="21"/>
        <v>0.43</v>
      </c>
      <c r="K48" s="168" t="str">
        <f t="shared" si="22"/>
        <v>0.29</v>
      </c>
      <c r="L48" s="168" t="str">
        <f t="shared" si="23"/>
        <v>0.18</v>
      </c>
      <c r="M48" s="168" t="str">
        <f t="shared" si="24"/>
        <v>0.61</v>
      </c>
      <c r="N48" s="168" t="str">
        <f t="shared" si="25"/>
        <v>2.8</v>
      </c>
      <c r="O48" s="168" t="str">
        <f t="shared" si="26"/>
        <v>2.4</v>
      </c>
      <c r="P48" s="168" t="str">
        <f t="shared" si="27"/>
        <v>0.38</v>
      </c>
      <c r="Q48" s="168" t="str">
        <f t="shared" si="28"/>
        <v>4.3</v>
      </c>
      <c r="R48" s="186"/>
      <c r="S48" s="186"/>
      <c r="T48" s="186"/>
      <c r="U48" s="186"/>
      <c r="V48" s="194"/>
      <c r="W48" s="180">
        <v>2.1744670597801474</v>
      </c>
      <c r="X48" s="178">
        <v>4.9480000000000004</v>
      </c>
      <c r="Y48" s="179">
        <v>3.97</v>
      </c>
      <c r="Z48" s="178">
        <v>0.43480887904776688</v>
      </c>
      <c r="AA48" s="180">
        <v>0.28555297477088593</v>
      </c>
      <c r="AB48" s="178">
        <v>0.17653877442860244</v>
      </c>
      <c r="AC48" s="178">
        <v>0.61071561113282014</v>
      </c>
      <c r="AD48" s="178">
        <v>2.7524013372731231</v>
      </c>
      <c r="AE48" s="178">
        <v>2.3728180834226857</v>
      </c>
      <c r="AF48" s="178">
        <v>0.37958325385043684</v>
      </c>
      <c r="AG48" s="178">
        <v>4.2600175766531985</v>
      </c>
      <c r="AH48" s="173"/>
      <c r="AI48" s="173"/>
      <c r="AJ48" s="173"/>
      <c r="AK48" s="173"/>
      <c r="AL48" s="144"/>
      <c r="AM48" s="144"/>
      <c r="AN48" s="144"/>
      <c r="AO48" s="144"/>
      <c r="AP48" s="144"/>
      <c r="AQ48" s="144"/>
      <c r="AR48" s="144"/>
      <c r="AS48" s="144"/>
      <c r="AT48" s="144"/>
    </row>
    <row r="49" spans="1:48" s="166" customFormat="1" ht="15">
      <c r="A49" s="435"/>
      <c r="B49" s="378"/>
      <c r="C49" s="438"/>
      <c r="D49" s="160">
        <v>1</v>
      </c>
      <c r="E49" s="446" t="s">
        <v>225</v>
      </c>
      <c r="F49" s="443">
        <v>2</v>
      </c>
      <c r="G49" s="168" t="str">
        <f t="shared" si="18"/>
        <v>1.9</v>
      </c>
      <c r="H49" s="168" t="str">
        <f t="shared" si="19"/>
        <v>4.9</v>
      </c>
      <c r="I49" s="169" t="str">
        <f t="shared" si="20"/>
        <v>3.9</v>
      </c>
      <c r="J49" s="170" t="str">
        <f t="shared" si="21"/>
        <v>0.14</v>
      </c>
      <c r="K49" s="171" t="str">
        <f t="shared" si="22"/>
        <v>0.18</v>
      </c>
      <c r="L49" s="168" t="str">
        <f t="shared" si="23"/>
        <v>0.14</v>
      </c>
      <c r="M49" s="168" t="str">
        <f t="shared" si="24"/>
        <v>0.49</v>
      </c>
      <c r="N49" s="168" t="str">
        <f t="shared" si="25"/>
        <v>3.2</v>
      </c>
      <c r="O49" s="168" t="str">
        <f t="shared" si="26"/>
        <v>2.9</v>
      </c>
      <c r="P49" s="190" t="str">
        <f t="shared" si="27"/>
        <v xml:space="preserve">0.23 </v>
      </c>
      <c r="Q49" s="168" t="str">
        <f t="shared" si="28"/>
        <v>4.1</v>
      </c>
      <c r="R49" s="186"/>
      <c r="S49" s="186"/>
      <c r="T49" s="186"/>
      <c r="U49" s="186"/>
      <c r="V49" s="194"/>
      <c r="W49" s="180">
        <v>1.858133081185273</v>
      </c>
      <c r="X49" s="178">
        <v>4.9160000000000004</v>
      </c>
      <c r="Y49" s="178">
        <v>3.92</v>
      </c>
      <c r="Z49" s="181">
        <v>0.14212801730152924</v>
      </c>
      <c r="AA49" s="178">
        <v>0.17918365506704159</v>
      </c>
      <c r="AB49" s="178">
        <v>0.14063631779003263</v>
      </c>
      <c r="AC49" s="178">
        <v>0.48633452766209717</v>
      </c>
      <c r="AD49" s="178">
        <v>3.1698251014864853</v>
      </c>
      <c r="AE49" s="178">
        <v>2.9364477469708739</v>
      </c>
      <c r="AF49" s="178">
        <v>0.23337735451561162</v>
      </c>
      <c r="AG49" s="178">
        <v>4.1181076193071862</v>
      </c>
      <c r="AH49" s="173"/>
      <c r="AI49" s="173"/>
      <c r="AJ49" s="173"/>
      <c r="AK49" s="173"/>
      <c r="AL49" s="144"/>
      <c r="AM49" s="144"/>
      <c r="AN49" s="144"/>
      <c r="AO49" s="144"/>
      <c r="AP49" s="144"/>
      <c r="AQ49" s="144"/>
      <c r="AR49" s="144"/>
      <c r="AS49" s="144"/>
      <c r="AT49" s="144"/>
    </row>
    <row r="50" spans="1:48" s="166" customFormat="1" ht="15">
      <c r="A50" s="435"/>
      <c r="B50" s="378"/>
      <c r="C50" s="438"/>
      <c r="D50" s="160">
        <v>2</v>
      </c>
      <c r="E50" s="447"/>
      <c r="F50" s="444"/>
      <c r="G50" s="168" t="str">
        <f t="shared" si="18"/>
        <v>1.9</v>
      </c>
      <c r="H50" s="168" t="str">
        <f t="shared" si="19"/>
        <v>5.0</v>
      </c>
      <c r="I50" s="169" t="str">
        <f t="shared" si="20"/>
        <v>3.9</v>
      </c>
      <c r="J50" s="199" t="str">
        <f t="shared" si="21"/>
        <v xml:space="preserve">0.093 </v>
      </c>
      <c r="K50" s="171" t="str">
        <f t="shared" si="22"/>
        <v>0.20</v>
      </c>
      <c r="L50" s="168" t="str">
        <f t="shared" si="23"/>
        <v>0.12</v>
      </c>
      <c r="M50" s="168" t="str">
        <f t="shared" si="24"/>
        <v>0.54</v>
      </c>
      <c r="N50" s="168" t="str">
        <f t="shared" si="25"/>
        <v>3.2</v>
      </c>
      <c r="O50" s="168" t="str">
        <f t="shared" si="26"/>
        <v>2.7</v>
      </c>
      <c r="P50" s="168" t="str">
        <f t="shared" si="27"/>
        <v>0.51</v>
      </c>
      <c r="Q50" s="168" t="str">
        <f t="shared" si="28"/>
        <v>4.1</v>
      </c>
      <c r="R50" s="186"/>
      <c r="S50" s="186"/>
      <c r="T50" s="186"/>
      <c r="U50" s="186"/>
      <c r="V50" s="194"/>
      <c r="W50" s="180">
        <v>1.8622599423429336</v>
      </c>
      <c r="X50" s="178">
        <v>4.99</v>
      </c>
      <c r="Y50" s="178">
        <v>3.94</v>
      </c>
      <c r="Z50" s="178">
        <v>9.2935775604059953E-2</v>
      </c>
      <c r="AA50" s="178">
        <v>0.19552811275934923</v>
      </c>
      <c r="AB50" s="178">
        <v>0.12168682486419202</v>
      </c>
      <c r="AC50" s="178">
        <v>0.5360353487167161</v>
      </c>
      <c r="AD50" s="178">
        <v>3.1996718437438902</v>
      </c>
      <c r="AE50" s="178">
        <v>2.6918528261403312</v>
      </c>
      <c r="AF50" s="178">
        <v>0.5078190176035593</v>
      </c>
      <c r="AG50" s="178">
        <v>4.1458579056882074</v>
      </c>
      <c r="AH50" s="173"/>
      <c r="AI50" s="173"/>
      <c r="AJ50" s="173"/>
      <c r="AK50" s="173"/>
      <c r="AL50" s="144"/>
      <c r="AM50" s="144"/>
      <c r="AN50" s="144"/>
      <c r="AO50" s="144"/>
      <c r="AP50" s="144"/>
      <c r="AQ50" s="144"/>
      <c r="AR50" s="144"/>
      <c r="AS50" s="144"/>
      <c r="AT50" s="144"/>
    </row>
    <row r="51" spans="1:48" s="166" customFormat="1" ht="15">
      <c r="A51" s="435"/>
      <c r="B51" s="378"/>
      <c r="C51" s="438"/>
      <c r="D51" s="160">
        <v>3</v>
      </c>
      <c r="E51" s="447"/>
      <c r="F51" s="444"/>
      <c r="G51" s="168" t="str">
        <f t="shared" si="18"/>
        <v>2.3</v>
      </c>
      <c r="H51" s="168" t="str">
        <f t="shared" si="19"/>
        <v>4.9</v>
      </c>
      <c r="I51" s="169" t="str">
        <f t="shared" si="20"/>
        <v>3.9</v>
      </c>
      <c r="J51" s="175" t="str">
        <f t="shared" si="21"/>
        <v>0.23</v>
      </c>
      <c r="K51" s="171" t="str">
        <f t="shared" si="22"/>
        <v>0.33</v>
      </c>
      <c r="L51" s="168" t="str">
        <f t="shared" si="23"/>
        <v>0.14</v>
      </c>
      <c r="M51" s="168" t="str">
        <f t="shared" si="24"/>
        <v>1.1</v>
      </c>
      <c r="N51" s="168" t="str">
        <f t="shared" si="25"/>
        <v>3.9</v>
      </c>
      <c r="O51" s="168" t="str">
        <f t="shared" si="26"/>
        <v>3.1</v>
      </c>
      <c r="P51" s="190" t="str">
        <f t="shared" si="27"/>
        <v xml:space="preserve">0.83 </v>
      </c>
      <c r="Q51" s="168" t="str">
        <f t="shared" si="28"/>
        <v>5.7</v>
      </c>
      <c r="R51" s="186"/>
      <c r="S51" s="186"/>
      <c r="T51" s="186"/>
      <c r="U51" s="186"/>
      <c r="V51" s="194"/>
      <c r="W51" s="180">
        <v>2.3017690664799524</v>
      </c>
      <c r="X51" s="178">
        <v>4.9349999999999996</v>
      </c>
      <c r="Y51" s="178">
        <v>3.86</v>
      </c>
      <c r="Z51" s="178">
        <v>0.2329498206992788</v>
      </c>
      <c r="AA51" s="178">
        <v>0.33219122597346434</v>
      </c>
      <c r="AB51" s="178">
        <v>0.14300630289719743</v>
      </c>
      <c r="AC51" s="178">
        <v>1.0614607393512248</v>
      </c>
      <c r="AD51" s="178">
        <v>3.8999480403523483</v>
      </c>
      <c r="AE51" s="178">
        <v>3.0721221250663926</v>
      </c>
      <c r="AF51" s="178">
        <v>0.82782591528595562</v>
      </c>
      <c r="AG51" s="178">
        <v>5.6695561292735137</v>
      </c>
      <c r="AH51" s="173"/>
      <c r="AI51" s="173"/>
      <c r="AJ51" s="173"/>
      <c r="AK51" s="173"/>
      <c r="AL51" s="144"/>
      <c r="AM51" s="144"/>
      <c r="AN51" s="144"/>
      <c r="AO51" s="144"/>
      <c r="AP51" s="144"/>
      <c r="AQ51" s="144"/>
      <c r="AR51" s="144"/>
      <c r="AS51" s="144"/>
      <c r="AT51" s="144"/>
    </row>
    <row r="52" spans="1:48" s="166" customFormat="1" ht="15">
      <c r="A52" s="435"/>
      <c r="B52" s="378"/>
      <c r="C52" s="438"/>
      <c r="D52" s="160">
        <v>4</v>
      </c>
      <c r="E52" s="447"/>
      <c r="F52" s="444"/>
      <c r="G52" s="168" t="str">
        <f t="shared" si="18"/>
        <v>1.9</v>
      </c>
      <c r="H52" s="168" t="str">
        <f t="shared" si="19"/>
        <v>4.9</v>
      </c>
      <c r="I52" s="169" t="str">
        <f t="shared" si="20"/>
        <v>4.0</v>
      </c>
      <c r="J52" s="175" t="str">
        <f t="shared" si="21"/>
        <v>0.062</v>
      </c>
      <c r="K52" s="171" t="str">
        <f t="shared" si="22"/>
        <v>0.22</v>
      </c>
      <c r="L52" s="168" t="str">
        <f t="shared" si="23"/>
        <v>0.15</v>
      </c>
      <c r="M52" s="168" t="str">
        <f t="shared" si="24"/>
        <v>0.54</v>
      </c>
      <c r="N52" s="168" t="str">
        <f t="shared" si="25"/>
        <v>3.1</v>
      </c>
      <c r="O52" s="168" t="str">
        <f t="shared" si="26"/>
        <v>2.8</v>
      </c>
      <c r="P52" s="190" t="str">
        <f t="shared" si="27"/>
        <v xml:space="preserve">0.27 </v>
      </c>
      <c r="Q52" s="168" t="str">
        <f t="shared" si="28"/>
        <v>4.0</v>
      </c>
      <c r="R52" s="186"/>
      <c r="S52" s="186"/>
      <c r="T52" s="186"/>
      <c r="U52" s="186"/>
      <c r="V52" s="194"/>
      <c r="W52" s="180">
        <v>1.8565136247799483</v>
      </c>
      <c r="X52" s="178">
        <v>4.9320000000000004</v>
      </c>
      <c r="Y52" s="178">
        <v>3.95</v>
      </c>
      <c r="Z52" s="178">
        <v>6.2280861781624383E-2</v>
      </c>
      <c r="AA52" s="178">
        <v>0.22389249916231949</v>
      </c>
      <c r="AB52" s="178">
        <v>0.14518371676905861</v>
      </c>
      <c r="AC52" s="178">
        <v>0.53744363245081173</v>
      </c>
      <c r="AD52" s="178">
        <v>3.0806247904530628</v>
      </c>
      <c r="AE52" s="178">
        <v>2.8140510158199699</v>
      </c>
      <c r="AF52" s="178">
        <v>0.26657377463309295</v>
      </c>
      <c r="AG52" s="178">
        <v>4.0494255006168771</v>
      </c>
      <c r="AH52" s="173"/>
      <c r="AI52" s="173"/>
      <c r="AJ52" s="173"/>
      <c r="AK52" s="173"/>
      <c r="AL52" s="144"/>
      <c r="AM52" s="144"/>
      <c r="AN52" s="144"/>
      <c r="AO52" s="144"/>
      <c r="AP52" s="144"/>
      <c r="AQ52" s="144"/>
      <c r="AR52" s="144"/>
      <c r="AS52" s="144"/>
      <c r="AT52" s="144"/>
    </row>
    <row r="53" spans="1:48" s="166" customFormat="1" ht="15.75" thickBot="1">
      <c r="A53" s="436"/>
      <c r="B53" s="378"/>
      <c r="C53" s="439"/>
      <c r="D53" s="160">
        <v>5</v>
      </c>
      <c r="E53" s="448"/>
      <c r="F53" s="445"/>
      <c r="G53" s="168" t="str">
        <f t="shared" si="18"/>
        <v>1.8</v>
      </c>
      <c r="H53" s="168" t="str">
        <f t="shared" si="19"/>
        <v>4.9</v>
      </c>
      <c r="I53" s="169" t="str">
        <f t="shared" si="20"/>
        <v>3.9</v>
      </c>
      <c r="J53" s="198" t="str">
        <f t="shared" si="21"/>
        <v xml:space="preserve">0.0039 </v>
      </c>
      <c r="K53" s="171" t="str">
        <f t="shared" si="22"/>
        <v>0.13</v>
      </c>
      <c r="L53" s="168" t="str">
        <f t="shared" si="23"/>
        <v>0.076</v>
      </c>
      <c r="M53" s="168" t="str">
        <f t="shared" si="24"/>
        <v>0.74</v>
      </c>
      <c r="N53" s="168" t="str">
        <f t="shared" si="25"/>
        <v>3.4</v>
      </c>
      <c r="O53" s="168" t="str">
        <f t="shared" si="26"/>
        <v>2.8</v>
      </c>
      <c r="P53" s="168" t="str">
        <f t="shared" si="27"/>
        <v>0.57</v>
      </c>
      <c r="Q53" s="168" t="str">
        <f t="shared" si="28"/>
        <v>4.3</v>
      </c>
      <c r="R53" s="186"/>
      <c r="S53" s="186"/>
      <c r="T53" s="186"/>
      <c r="U53" s="186"/>
      <c r="V53" s="194"/>
      <c r="W53" s="180">
        <v>1.8113558074643594</v>
      </c>
      <c r="X53" s="178">
        <v>4.8570000000000002</v>
      </c>
      <c r="Y53" s="178">
        <v>3.88</v>
      </c>
      <c r="Z53" s="178">
        <v>3.8595656091906468E-3</v>
      </c>
      <c r="AA53" s="178">
        <v>0.1286077789715151</v>
      </c>
      <c r="AB53" s="178">
        <v>7.6359586262772186E-2</v>
      </c>
      <c r="AC53" s="178">
        <v>0.74372170644850899</v>
      </c>
      <c r="AD53" s="178">
        <v>3.386194788478361</v>
      </c>
      <c r="AE53" s="178">
        <v>2.8128034137063023</v>
      </c>
      <c r="AF53" s="178">
        <v>0.57339137477205915</v>
      </c>
      <c r="AG53" s="178">
        <v>4.3387434257703479</v>
      </c>
      <c r="AH53" s="173"/>
      <c r="AI53" s="173"/>
      <c r="AJ53" s="173"/>
      <c r="AK53" s="173"/>
      <c r="AL53" s="144"/>
      <c r="AM53" s="144"/>
      <c r="AN53" s="144"/>
      <c r="AO53" s="144"/>
      <c r="AP53" s="144"/>
      <c r="AQ53" s="144"/>
      <c r="AR53" s="144"/>
      <c r="AS53" s="144"/>
      <c r="AT53" s="144"/>
    </row>
    <row r="54" spans="1:48" s="166" customFormat="1" ht="15">
      <c r="A54" s="196" t="s">
        <v>238</v>
      </c>
      <c r="B54" s="195"/>
      <c r="D54" s="184"/>
      <c r="E54" s="185"/>
      <c r="F54" s="161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6"/>
      <c r="S54" s="186"/>
      <c r="T54" s="186"/>
      <c r="U54" s="186"/>
      <c r="V54" s="194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8"/>
      <c r="AI54" s="188"/>
      <c r="AJ54" s="188"/>
      <c r="AK54" s="188"/>
      <c r="AL54" s="144"/>
      <c r="AM54" s="144"/>
      <c r="AN54" s="144"/>
      <c r="AO54" s="144"/>
      <c r="AP54" s="144"/>
      <c r="AQ54" s="144"/>
      <c r="AR54" s="144"/>
      <c r="AS54" s="144"/>
      <c r="AT54" s="144"/>
    </row>
    <row r="55" spans="1:48" s="166" customFormat="1" ht="15">
      <c r="A55" s="196" t="s">
        <v>241</v>
      </c>
      <c r="B55" s="195"/>
      <c r="D55" s="161"/>
      <c r="E55" s="185"/>
      <c r="F55" s="161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6"/>
      <c r="S55" s="186"/>
      <c r="T55" s="186"/>
      <c r="U55" s="186"/>
      <c r="V55" s="194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8"/>
      <c r="AI55" s="188"/>
      <c r="AJ55" s="188"/>
      <c r="AK55" s="188"/>
      <c r="AL55" s="144"/>
      <c r="AM55" s="144"/>
      <c r="AN55" s="144"/>
      <c r="AO55" s="144"/>
      <c r="AP55" s="144"/>
      <c r="AQ55" s="144"/>
      <c r="AR55" s="144"/>
      <c r="AS55" s="144"/>
      <c r="AT55" s="144"/>
    </row>
    <row r="56" spans="1:48" s="166" customFormat="1" ht="13.5" customHeight="1">
      <c r="A56" s="20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4"/>
      <c r="O56" s="144"/>
      <c r="P56" s="165"/>
      <c r="Q56" s="165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</row>
    <row r="57" spans="1:48" s="194" customFormat="1" ht="13.5" customHeight="1">
      <c r="A57" s="143" t="s">
        <v>681</v>
      </c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4"/>
      <c r="O57" s="144"/>
      <c r="P57" s="165"/>
      <c r="Q57" s="165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</row>
    <row r="58" spans="1:48" s="166" customFormat="1" ht="13.5" customHeight="1">
      <c r="A58" s="416" t="s">
        <v>179</v>
      </c>
      <c r="B58" s="416" t="s">
        <v>542</v>
      </c>
      <c r="C58" s="347" t="s">
        <v>453</v>
      </c>
      <c r="D58" s="418" t="s">
        <v>454</v>
      </c>
      <c r="E58" s="420" t="s">
        <v>455</v>
      </c>
      <c r="F58" s="421"/>
      <c r="G58" s="420" t="s">
        <v>456</v>
      </c>
      <c r="H58" s="421"/>
      <c r="I58" s="420" t="s">
        <v>544</v>
      </c>
      <c r="J58" s="421"/>
      <c r="K58" s="422" t="s">
        <v>188</v>
      </c>
      <c r="L58" s="423"/>
      <c r="M58" s="420" t="s">
        <v>545</v>
      </c>
      <c r="N58" s="421"/>
      <c r="O58" s="424" t="s">
        <v>550</v>
      </c>
      <c r="P58" s="421"/>
      <c r="Q58" s="420" t="s">
        <v>460</v>
      </c>
      <c r="R58" s="421"/>
      <c r="S58" s="420" t="s">
        <v>461</v>
      </c>
      <c r="T58" s="421"/>
      <c r="U58" s="144"/>
      <c r="V58" s="144"/>
      <c r="W58" s="144"/>
      <c r="X58" s="144"/>
      <c r="Y58" s="144"/>
      <c r="Z58" s="144"/>
      <c r="AA58" s="144"/>
    </row>
    <row r="59" spans="1:48" s="166" customFormat="1" ht="13.5" customHeight="1">
      <c r="A59" s="417"/>
      <c r="B59" s="417"/>
      <c r="C59" s="350" t="s">
        <v>216</v>
      </c>
      <c r="D59" s="419"/>
      <c r="E59" s="424" t="s">
        <v>462</v>
      </c>
      <c r="F59" s="424"/>
      <c r="G59" s="424"/>
      <c r="H59" s="424"/>
      <c r="I59" s="420" t="s">
        <v>463</v>
      </c>
      <c r="J59" s="424"/>
      <c r="K59" s="424"/>
      <c r="L59" s="421"/>
      <c r="M59" s="420" t="s">
        <v>464</v>
      </c>
      <c r="N59" s="421"/>
      <c r="O59" s="420" t="s">
        <v>465</v>
      </c>
      <c r="P59" s="424"/>
      <c r="Q59" s="424"/>
      <c r="R59" s="421"/>
      <c r="S59" s="420" t="s">
        <v>462</v>
      </c>
      <c r="T59" s="421"/>
      <c r="U59" s="144"/>
      <c r="V59" s="144"/>
      <c r="W59" s="144"/>
      <c r="X59" s="144"/>
      <c r="Y59" s="144"/>
      <c r="Z59" s="144"/>
      <c r="AA59" s="144"/>
      <c r="AB59" s="144"/>
      <c r="AC59" s="144"/>
    </row>
    <row r="60" spans="1:48" s="166" customFormat="1" ht="13.5" customHeight="1">
      <c r="A60" s="449" t="s">
        <v>590</v>
      </c>
      <c r="B60" s="418">
        <v>1</v>
      </c>
      <c r="C60" s="347" t="s">
        <v>466</v>
      </c>
      <c r="D60" s="347">
        <v>2006</v>
      </c>
      <c r="E60" s="333" t="s">
        <v>591</v>
      </c>
      <c r="F60" s="345" t="s">
        <v>468</v>
      </c>
      <c r="G60" s="333" t="s">
        <v>536</v>
      </c>
      <c r="H60" s="345" t="s">
        <v>468</v>
      </c>
      <c r="I60" s="333" t="s">
        <v>592</v>
      </c>
      <c r="J60" s="345" t="s">
        <v>575</v>
      </c>
      <c r="K60" s="333" t="s">
        <v>525</v>
      </c>
      <c r="L60" s="345" t="s">
        <v>566</v>
      </c>
      <c r="M60" s="333" t="s">
        <v>593</v>
      </c>
      <c r="N60" s="345" t="s">
        <v>594</v>
      </c>
      <c r="O60" s="333" t="s">
        <v>595</v>
      </c>
      <c r="P60" s="345" t="s">
        <v>596</v>
      </c>
      <c r="Q60" s="333" t="s">
        <v>597</v>
      </c>
      <c r="R60" s="345" t="s">
        <v>468</v>
      </c>
      <c r="S60" s="351" t="s">
        <v>598</v>
      </c>
      <c r="T60" s="345" t="s">
        <v>522</v>
      </c>
      <c r="U60" s="144"/>
      <c r="V60" s="144"/>
      <c r="W60" s="144"/>
      <c r="X60" s="144"/>
      <c r="Y60" s="144"/>
      <c r="Z60" s="144"/>
      <c r="AA60" s="144"/>
      <c r="AB60" s="144"/>
      <c r="AC60" s="144"/>
    </row>
    <row r="61" spans="1:48" s="166" customFormat="1" ht="13.5" customHeight="1">
      <c r="A61" s="450"/>
      <c r="B61" s="429"/>
      <c r="C61" s="348"/>
      <c r="D61" s="348">
        <v>2011</v>
      </c>
      <c r="E61" s="334" t="s">
        <v>589</v>
      </c>
      <c r="F61" s="349" t="s">
        <v>468</v>
      </c>
      <c r="G61" s="334" t="s">
        <v>552</v>
      </c>
      <c r="H61" s="349" t="s">
        <v>468</v>
      </c>
      <c r="I61" s="334" t="s">
        <v>599</v>
      </c>
      <c r="J61" s="349" t="s">
        <v>600</v>
      </c>
      <c r="K61" s="334" t="s">
        <v>601</v>
      </c>
      <c r="L61" s="349" t="s">
        <v>475</v>
      </c>
      <c r="M61" s="334" t="s">
        <v>602</v>
      </c>
      <c r="N61" s="349" t="s">
        <v>603</v>
      </c>
      <c r="O61" s="334" t="s">
        <v>604</v>
      </c>
      <c r="P61" s="349" t="s">
        <v>605</v>
      </c>
      <c r="Q61" s="334" t="s">
        <v>606</v>
      </c>
      <c r="R61" s="349" t="s">
        <v>576</v>
      </c>
      <c r="S61" s="352" t="s">
        <v>607</v>
      </c>
      <c r="T61" s="349" t="s">
        <v>522</v>
      </c>
      <c r="U61" s="144"/>
      <c r="V61" s="144"/>
      <c r="W61" s="144"/>
      <c r="X61" s="144"/>
      <c r="Y61" s="144"/>
      <c r="Z61" s="144"/>
      <c r="AA61" s="144"/>
      <c r="AB61" s="144"/>
      <c r="AC61" s="144"/>
    </row>
    <row r="62" spans="1:48" s="166" customFormat="1" ht="13.5" customHeight="1">
      <c r="A62" s="450"/>
      <c r="B62" s="429"/>
      <c r="C62" s="350"/>
      <c r="D62" s="350">
        <v>2016</v>
      </c>
      <c r="E62" s="335" t="s">
        <v>537</v>
      </c>
      <c r="F62" s="346" t="s">
        <v>468</v>
      </c>
      <c r="G62" s="335" t="s">
        <v>495</v>
      </c>
      <c r="H62" s="346" t="s">
        <v>487</v>
      </c>
      <c r="I62" s="335" t="s">
        <v>608</v>
      </c>
      <c r="J62" s="346" t="s">
        <v>501</v>
      </c>
      <c r="K62" s="335" t="s">
        <v>565</v>
      </c>
      <c r="L62" s="346" t="s">
        <v>576</v>
      </c>
      <c r="M62" s="335" t="s">
        <v>609</v>
      </c>
      <c r="N62" s="346" t="s">
        <v>610</v>
      </c>
      <c r="O62" s="335" t="s">
        <v>476</v>
      </c>
      <c r="P62" s="346" t="s">
        <v>477</v>
      </c>
      <c r="Q62" s="335" t="s">
        <v>476</v>
      </c>
      <c r="R62" s="346" t="s">
        <v>477</v>
      </c>
      <c r="S62" s="353" t="s">
        <v>476</v>
      </c>
      <c r="T62" s="346" t="s">
        <v>477</v>
      </c>
      <c r="U62" s="144"/>
      <c r="V62" s="144"/>
      <c r="W62" s="144"/>
      <c r="X62" s="144"/>
      <c r="Y62" s="144"/>
      <c r="Z62" s="144"/>
      <c r="AA62" s="144"/>
      <c r="AB62" s="144"/>
      <c r="AC62" s="144"/>
    </row>
    <row r="63" spans="1:48" s="166" customFormat="1" ht="13.5" customHeight="1">
      <c r="A63" s="450"/>
      <c r="B63" s="429"/>
      <c r="C63" s="348" t="s">
        <v>494</v>
      </c>
      <c r="D63" s="348">
        <v>2006</v>
      </c>
      <c r="E63" s="334" t="s">
        <v>589</v>
      </c>
      <c r="F63" s="349" t="s">
        <v>487</v>
      </c>
      <c r="G63" s="334" t="s">
        <v>552</v>
      </c>
      <c r="H63" s="349" t="s">
        <v>468</v>
      </c>
      <c r="I63" s="334" t="s">
        <v>611</v>
      </c>
      <c r="J63" s="349" t="s">
        <v>600</v>
      </c>
      <c r="K63" s="334" t="s">
        <v>495</v>
      </c>
      <c r="L63" s="349" t="s">
        <v>600</v>
      </c>
      <c r="M63" s="334" t="s">
        <v>598</v>
      </c>
      <c r="N63" s="349" t="s">
        <v>612</v>
      </c>
      <c r="O63" s="334" t="s">
        <v>593</v>
      </c>
      <c r="P63" s="349" t="s">
        <v>594</v>
      </c>
      <c r="Q63" s="334" t="s">
        <v>592</v>
      </c>
      <c r="R63" s="349" t="s">
        <v>575</v>
      </c>
      <c r="S63" s="352" t="s">
        <v>613</v>
      </c>
      <c r="T63" s="349" t="s">
        <v>614</v>
      </c>
      <c r="U63" s="144"/>
      <c r="V63" s="144"/>
      <c r="W63" s="144"/>
      <c r="X63" s="144"/>
      <c r="Y63" s="144"/>
      <c r="Z63" s="144"/>
      <c r="AA63" s="144"/>
      <c r="AB63" s="144"/>
      <c r="AC63" s="144"/>
    </row>
    <row r="64" spans="1:48" s="166" customFormat="1" ht="13.5" customHeight="1">
      <c r="A64" s="450"/>
      <c r="B64" s="429"/>
      <c r="C64" s="348"/>
      <c r="D64" s="348">
        <v>2011</v>
      </c>
      <c r="E64" s="334" t="s">
        <v>589</v>
      </c>
      <c r="F64" s="349" t="s">
        <v>479</v>
      </c>
      <c r="G64" s="334" t="s">
        <v>552</v>
      </c>
      <c r="H64" s="349" t="s">
        <v>468</v>
      </c>
      <c r="I64" s="334" t="s">
        <v>597</v>
      </c>
      <c r="J64" s="349" t="s">
        <v>501</v>
      </c>
      <c r="K64" s="334" t="s">
        <v>615</v>
      </c>
      <c r="L64" s="349" t="s">
        <v>566</v>
      </c>
      <c r="M64" s="334" t="s">
        <v>595</v>
      </c>
      <c r="N64" s="349" t="s">
        <v>594</v>
      </c>
      <c r="O64" s="334" t="s">
        <v>616</v>
      </c>
      <c r="P64" s="349" t="s">
        <v>596</v>
      </c>
      <c r="Q64" s="334" t="s">
        <v>470</v>
      </c>
      <c r="R64" s="349" t="s">
        <v>617</v>
      </c>
      <c r="S64" s="352" t="s">
        <v>613</v>
      </c>
      <c r="T64" s="349" t="s">
        <v>614</v>
      </c>
      <c r="U64" s="144"/>
      <c r="V64" s="144"/>
      <c r="W64" s="144"/>
      <c r="X64" s="144"/>
      <c r="Y64" s="144"/>
      <c r="Z64" s="144"/>
      <c r="AA64" s="144"/>
      <c r="AB64" s="144"/>
      <c r="AC64" s="144"/>
    </row>
    <row r="65" spans="1:48" s="166" customFormat="1" ht="13.5" customHeight="1">
      <c r="A65" s="450"/>
      <c r="B65" s="419"/>
      <c r="C65" s="350"/>
      <c r="D65" s="350">
        <v>2016</v>
      </c>
      <c r="E65" s="335" t="s">
        <v>589</v>
      </c>
      <c r="F65" s="346" t="s">
        <v>468</v>
      </c>
      <c r="G65" s="335" t="s">
        <v>536</v>
      </c>
      <c r="H65" s="346" t="s">
        <v>487</v>
      </c>
      <c r="I65" s="335" t="s">
        <v>558</v>
      </c>
      <c r="J65" s="346" t="s">
        <v>479</v>
      </c>
      <c r="K65" s="335" t="s">
        <v>525</v>
      </c>
      <c r="L65" s="346" t="s">
        <v>575</v>
      </c>
      <c r="M65" s="335" t="s">
        <v>618</v>
      </c>
      <c r="N65" s="346" t="s">
        <v>619</v>
      </c>
      <c r="O65" s="335" t="s">
        <v>476</v>
      </c>
      <c r="P65" s="346" t="s">
        <v>477</v>
      </c>
      <c r="Q65" s="335" t="s">
        <v>476</v>
      </c>
      <c r="R65" s="346" t="s">
        <v>477</v>
      </c>
      <c r="S65" s="353" t="s">
        <v>476</v>
      </c>
      <c r="T65" s="346" t="s">
        <v>477</v>
      </c>
      <c r="U65" s="144"/>
      <c r="V65" s="144"/>
      <c r="W65" s="144"/>
      <c r="X65" s="144"/>
      <c r="Y65" s="144"/>
      <c r="Z65" s="144"/>
      <c r="AA65" s="144"/>
      <c r="AB65" s="144"/>
      <c r="AC65" s="144"/>
    </row>
    <row r="66" spans="1:48" s="166" customFormat="1" ht="13.5" customHeight="1">
      <c r="A66" s="450"/>
      <c r="B66" s="418">
        <v>2</v>
      </c>
      <c r="C66" s="348" t="s">
        <v>466</v>
      </c>
      <c r="D66" s="348">
        <v>2006</v>
      </c>
      <c r="E66" s="334" t="s">
        <v>591</v>
      </c>
      <c r="F66" s="349" t="s">
        <v>468</v>
      </c>
      <c r="G66" s="334" t="s">
        <v>552</v>
      </c>
      <c r="H66" s="349" t="s">
        <v>468</v>
      </c>
      <c r="I66" s="334" t="s">
        <v>620</v>
      </c>
      <c r="J66" s="349" t="s">
        <v>621</v>
      </c>
      <c r="K66" s="334" t="s">
        <v>615</v>
      </c>
      <c r="L66" s="349" t="s">
        <v>600</v>
      </c>
      <c r="M66" s="334" t="s">
        <v>598</v>
      </c>
      <c r="N66" s="349" t="s">
        <v>619</v>
      </c>
      <c r="O66" s="334" t="s">
        <v>616</v>
      </c>
      <c r="P66" s="349" t="s">
        <v>614</v>
      </c>
      <c r="Q66" s="334" t="s">
        <v>622</v>
      </c>
      <c r="R66" s="349" t="s">
        <v>510</v>
      </c>
      <c r="S66" s="352" t="s">
        <v>607</v>
      </c>
      <c r="T66" s="349" t="s">
        <v>614</v>
      </c>
      <c r="U66" s="144"/>
      <c r="V66" s="144"/>
      <c r="W66" s="144"/>
      <c r="X66" s="144"/>
      <c r="Y66" s="144"/>
      <c r="Z66" s="144"/>
      <c r="AA66" s="144"/>
      <c r="AB66" s="144"/>
      <c r="AC66" s="144"/>
    </row>
    <row r="67" spans="1:48" s="166" customFormat="1" ht="13.5" customHeight="1">
      <c r="A67" s="450"/>
      <c r="B67" s="429"/>
      <c r="C67" s="348"/>
      <c r="D67" s="348">
        <v>2011</v>
      </c>
      <c r="E67" s="334" t="s">
        <v>589</v>
      </c>
      <c r="F67" s="349" t="s">
        <v>468</v>
      </c>
      <c r="G67" s="334" t="s">
        <v>552</v>
      </c>
      <c r="H67" s="349" t="s">
        <v>468</v>
      </c>
      <c r="I67" s="334" t="s">
        <v>608</v>
      </c>
      <c r="J67" s="349" t="s">
        <v>623</v>
      </c>
      <c r="K67" s="334" t="s">
        <v>469</v>
      </c>
      <c r="L67" s="349" t="s">
        <v>475</v>
      </c>
      <c r="M67" s="334" t="s">
        <v>624</v>
      </c>
      <c r="N67" s="349" t="s">
        <v>625</v>
      </c>
      <c r="O67" s="334" t="s">
        <v>604</v>
      </c>
      <c r="P67" s="349" t="s">
        <v>626</v>
      </c>
      <c r="Q67" s="334" t="s">
        <v>606</v>
      </c>
      <c r="R67" s="349" t="s">
        <v>600</v>
      </c>
      <c r="S67" s="352" t="s">
        <v>613</v>
      </c>
      <c r="T67" s="349" t="s">
        <v>614</v>
      </c>
      <c r="U67" s="144"/>
      <c r="V67" s="144"/>
      <c r="W67" s="144"/>
      <c r="X67" s="144"/>
      <c r="Y67" s="144"/>
      <c r="Z67" s="144"/>
      <c r="AA67" s="144"/>
      <c r="AB67" s="144"/>
      <c r="AC67" s="144"/>
    </row>
    <row r="68" spans="1:48" s="166" customFormat="1" ht="13.5" customHeight="1">
      <c r="A68" s="450"/>
      <c r="B68" s="429"/>
      <c r="C68" s="350"/>
      <c r="D68" s="350">
        <v>2016</v>
      </c>
      <c r="E68" s="335" t="s">
        <v>589</v>
      </c>
      <c r="F68" s="346" t="s">
        <v>487</v>
      </c>
      <c r="G68" s="335" t="s">
        <v>536</v>
      </c>
      <c r="H68" s="346" t="s">
        <v>487</v>
      </c>
      <c r="I68" s="335" t="s">
        <v>606</v>
      </c>
      <c r="J68" s="346" t="s">
        <v>566</v>
      </c>
      <c r="K68" s="335" t="s">
        <v>469</v>
      </c>
      <c r="L68" s="346" t="s">
        <v>501</v>
      </c>
      <c r="M68" s="335" t="s">
        <v>627</v>
      </c>
      <c r="N68" s="346" t="s">
        <v>612</v>
      </c>
      <c r="O68" s="335" t="s">
        <v>476</v>
      </c>
      <c r="P68" s="346" t="s">
        <v>477</v>
      </c>
      <c r="Q68" s="335" t="s">
        <v>476</v>
      </c>
      <c r="R68" s="346" t="s">
        <v>477</v>
      </c>
      <c r="S68" s="353" t="s">
        <v>476</v>
      </c>
      <c r="T68" s="346" t="s">
        <v>477</v>
      </c>
      <c r="U68" s="144"/>
      <c r="V68" s="144"/>
      <c r="W68" s="144"/>
      <c r="X68" s="144"/>
      <c r="Y68" s="144"/>
      <c r="Z68" s="144"/>
      <c r="AA68" s="144"/>
      <c r="AB68" s="144"/>
      <c r="AC68" s="144"/>
    </row>
    <row r="69" spans="1:48" s="166" customFormat="1" ht="13.5" customHeight="1">
      <c r="A69" s="450"/>
      <c r="B69" s="429"/>
      <c r="C69" s="348" t="s">
        <v>494</v>
      </c>
      <c r="D69" s="348">
        <v>2006</v>
      </c>
      <c r="E69" s="334" t="s">
        <v>531</v>
      </c>
      <c r="F69" s="349" t="s">
        <v>487</v>
      </c>
      <c r="G69" s="334" t="s">
        <v>561</v>
      </c>
      <c r="H69" s="349" t="s">
        <v>487</v>
      </c>
      <c r="I69" s="334" t="s">
        <v>628</v>
      </c>
      <c r="J69" s="349" t="s">
        <v>503</v>
      </c>
      <c r="K69" s="334" t="s">
        <v>629</v>
      </c>
      <c r="L69" s="349" t="s">
        <v>487</v>
      </c>
      <c r="M69" s="334" t="s">
        <v>630</v>
      </c>
      <c r="N69" s="349" t="s">
        <v>610</v>
      </c>
      <c r="O69" s="334" t="s">
        <v>630</v>
      </c>
      <c r="P69" s="349" t="s">
        <v>610</v>
      </c>
      <c r="Q69" s="334" t="s">
        <v>631</v>
      </c>
      <c r="R69" s="349" t="s">
        <v>489</v>
      </c>
      <c r="S69" s="352" t="s">
        <v>613</v>
      </c>
      <c r="T69" s="349" t="s">
        <v>614</v>
      </c>
      <c r="U69" s="144"/>
      <c r="V69" s="144"/>
      <c r="W69" s="144"/>
      <c r="X69" s="144"/>
      <c r="Y69" s="144"/>
      <c r="Z69" s="144"/>
      <c r="AA69" s="144"/>
      <c r="AB69" s="144"/>
      <c r="AC69" s="144"/>
    </row>
    <row r="70" spans="1:48" s="166" customFormat="1" ht="13.5" customHeight="1">
      <c r="A70" s="450"/>
      <c r="B70" s="429"/>
      <c r="C70" s="348"/>
      <c r="D70" s="348">
        <v>2011</v>
      </c>
      <c r="E70" s="334" t="s">
        <v>591</v>
      </c>
      <c r="F70" s="349" t="s">
        <v>487</v>
      </c>
      <c r="G70" s="334" t="s">
        <v>561</v>
      </c>
      <c r="H70" s="349" t="s">
        <v>487</v>
      </c>
      <c r="I70" s="334" t="s">
        <v>632</v>
      </c>
      <c r="J70" s="349" t="s">
        <v>633</v>
      </c>
      <c r="K70" s="334" t="s">
        <v>615</v>
      </c>
      <c r="L70" s="349" t="s">
        <v>501</v>
      </c>
      <c r="M70" s="334" t="s">
        <v>634</v>
      </c>
      <c r="N70" s="349" t="s">
        <v>610</v>
      </c>
      <c r="O70" s="334" t="s">
        <v>613</v>
      </c>
      <c r="P70" s="349" t="s">
        <v>596</v>
      </c>
      <c r="Q70" s="334" t="s">
        <v>635</v>
      </c>
      <c r="R70" s="349" t="s">
        <v>468</v>
      </c>
      <c r="S70" s="352" t="s">
        <v>613</v>
      </c>
      <c r="T70" s="349" t="s">
        <v>614</v>
      </c>
      <c r="U70" s="144"/>
      <c r="V70" s="144"/>
      <c r="W70" s="144"/>
      <c r="X70" s="144"/>
      <c r="Y70" s="144"/>
      <c r="Z70" s="144"/>
      <c r="AA70" s="144"/>
      <c r="AB70" s="144"/>
      <c r="AC70" s="144"/>
    </row>
    <row r="71" spans="1:48" s="166" customFormat="1" ht="13.5" customHeight="1">
      <c r="A71" s="451"/>
      <c r="B71" s="419"/>
      <c r="C71" s="350"/>
      <c r="D71" s="350">
        <v>2016</v>
      </c>
      <c r="E71" s="335" t="s">
        <v>591</v>
      </c>
      <c r="F71" s="346" t="s">
        <v>513</v>
      </c>
      <c r="G71" s="335" t="s">
        <v>552</v>
      </c>
      <c r="H71" s="346" t="s">
        <v>513</v>
      </c>
      <c r="I71" s="335" t="s">
        <v>611</v>
      </c>
      <c r="J71" s="346" t="s">
        <v>501</v>
      </c>
      <c r="K71" s="335" t="s">
        <v>615</v>
      </c>
      <c r="L71" s="346" t="s">
        <v>479</v>
      </c>
      <c r="M71" s="335" t="s">
        <v>636</v>
      </c>
      <c r="N71" s="346" t="s">
        <v>596</v>
      </c>
      <c r="O71" s="335" t="s">
        <v>476</v>
      </c>
      <c r="P71" s="346" t="s">
        <v>477</v>
      </c>
      <c r="Q71" s="335" t="s">
        <v>476</v>
      </c>
      <c r="R71" s="346" t="s">
        <v>477</v>
      </c>
      <c r="S71" s="353" t="s">
        <v>476</v>
      </c>
      <c r="T71" s="346" t="s">
        <v>477</v>
      </c>
      <c r="U71" s="144"/>
      <c r="V71" s="144"/>
      <c r="W71" s="144"/>
      <c r="X71" s="144"/>
      <c r="Y71" s="144"/>
      <c r="Z71" s="144"/>
      <c r="AA71" s="144"/>
      <c r="AB71" s="144"/>
      <c r="AC71" s="144"/>
    </row>
    <row r="72" spans="1:48" s="166" customFormat="1" ht="13.5" customHeight="1">
      <c r="A72" s="344" t="s">
        <v>546</v>
      </c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</row>
    <row r="73" spans="1:48" s="166" customFormat="1" ht="13.5" customHeight="1">
      <c r="A73" s="344" t="s">
        <v>547</v>
      </c>
      <c r="B73" s="144"/>
      <c r="C73" s="144"/>
      <c r="D73" s="144"/>
      <c r="E73" s="144"/>
      <c r="F73" s="144"/>
      <c r="G73" s="144"/>
      <c r="H73" s="144"/>
      <c r="I73" s="164"/>
      <c r="J73" s="164"/>
      <c r="K73" s="144"/>
      <c r="L73" s="144"/>
      <c r="M73" s="144"/>
      <c r="N73" s="144"/>
      <c r="O73" s="144"/>
      <c r="P73" s="165"/>
      <c r="Q73" s="165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</row>
    <row r="74" spans="1:48" s="166" customFormat="1" ht="13.5" customHeight="1">
      <c r="A74" s="144"/>
      <c r="B74" s="144"/>
      <c r="C74" s="144"/>
      <c r="D74" s="144"/>
      <c r="E74" s="144"/>
      <c r="F74" s="144"/>
      <c r="G74" s="144"/>
      <c r="H74" s="144"/>
      <c r="I74" s="164"/>
      <c r="J74" s="164"/>
      <c r="K74" s="144"/>
      <c r="L74" s="144"/>
      <c r="M74" s="144"/>
      <c r="N74" s="144"/>
      <c r="O74" s="144"/>
      <c r="P74" s="165"/>
      <c r="Q74" s="165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</row>
  </sheetData>
  <mergeCells count="93">
    <mergeCell ref="AK31:AL31"/>
    <mergeCell ref="J33:Q33"/>
    <mergeCell ref="R33:S33"/>
    <mergeCell ref="AF33:AM33"/>
    <mergeCell ref="B66:B71"/>
    <mergeCell ref="M58:N58"/>
    <mergeCell ref="O58:P58"/>
    <mergeCell ref="Q58:R58"/>
    <mergeCell ref="S58:T58"/>
    <mergeCell ref="E59:H59"/>
    <mergeCell ref="I59:L59"/>
    <mergeCell ref="M59:N59"/>
    <mergeCell ref="O59:R59"/>
    <mergeCell ref="S59:T59"/>
    <mergeCell ref="I58:J58"/>
    <mergeCell ref="K58:L58"/>
    <mergeCell ref="AD31:AE32"/>
    <mergeCell ref="AF31:AI31"/>
    <mergeCell ref="G31:G33"/>
    <mergeCell ref="H31:I32"/>
    <mergeCell ref="J31:M31"/>
    <mergeCell ref="AC6:AC8"/>
    <mergeCell ref="AD6:AE7"/>
    <mergeCell ref="AN33:AO33"/>
    <mergeCell ref="AK6:AL6"/>
    <mergeCell ref="J8:Q8"/>
    <mergeCell ref="R8:S8"/>
    <mergeCell ref="AF8:AM8"/>
    <mergeCell ref="AN8:AO8"/>
    <mergeCell ref="O31:P31"/>
    <mergeCell ref="W31:W33"/>
    <mergeCell ref="X31:X33"/>
    <mergeCell ref="Y31:Y33"/>
    <mergeCell ref="Z31:Z33"/>
    <mergeCell ref="AA31:AA32"/>
    <mergeCell ref="AB31:AB33"/>
    <mergeCell ref="AC31:AC33"/>
    <mergeCell ref="AF6:AI6"/>
    <mergeCell ref="B6:B8"/>
    <mergeCell ref="C6:C8"/>
    <mergeCell ref="D6:D8"/>
    <mergeCell ref="E6:E7"/>
    <mergeCell ref="F6:F8"/>
    <mergeCell ref="G6:G8"/>
    <mergeCell ref="H6:I7"/>
    <mergeCell ref="J6:M6"/>
    <mergeCell ref="O6:P6"/>
    <mergeCell ref="X6:X8"/>
    <mergeCell ref="Y6:Y8"/>
    <mergeCell ref="Z6:Z8"/>
    <mergeCell ref="W6:W8"/>
    <mergeCell ref="AA6:AA7"/>
    <mergeCell ref="AB6:AB8"/>
    <mergeCell ref="A31:A33"/>
    <mergeCell ref="B31:B33"/>
    <mergeCell ref="C31:C33"/>
    <mergeCell ref="D31:D33"/>
    <mergeCell ref="E31:E32"/>
    <mergeCell ref="A6:A8"/>
    <mergeCell ref="E19:E23"/>
    <mergeCell ref="F19:F23"/>
    <mergeCell ref="E24:E28"/>
    <mergeCell ref="F24:F28"/>
    <mergeCell ref="A9:A28"/>
    <mergeCell ref="C9:C18"/>
    <mergeCell ref="E9:E13"/>
    <mergeCell ref="F9:F13"/>
    <mergeCell ref="E14:E18"/>
    <mergeCell ref="F14:F18"/>
    <mergeCell ref="C19:C28"/>
    <mergeCell ref="B9:B18"/>
    <mergeCell ref="B19:B28"/>
    <mergeCell ref="E58:F58"/>
    <mergeCell ref="F31:F33"/>
    <mergeCell ref="G58:H58"/>
    <mergeCell ref="A34:A53"/>
    <mergeCell ref="C34:C43"/>
    <mergeCell ref="E34:E38"/>
    <mergeCell ref="F34:F38"/>
    <mergeCell ref="E39:E43"/>
    <mergeCell ref="F39:F43"/>
    <mergeCell ref="C44:C53"/>
    <mergeCell ref="E44:E48"/>
    <mergeCell ref="F44:F48"/>
    <mergeCell ref="E49:E53"/>
    <mergeCell ref="B34:B43"/>
    <mergeCell ref="B44:B53"/>
    <mergeCell ref="F49:F53"/>
    <mergeCell ref="A60:A71"/>
    <mergeCell ref="B60:B65"/>
    <mergeCell ref="A58:A59"/>
    <mergeCell ref="B58:B59"/>
    <mergeCell ref="D58:D59"/>
  </mergeCells>
  <phoneticPr fontId="6"/>
  <printOptions horizontalCentered="1"/>
  <pageMargins left="0.39370078740157483" right="0.39370078740157483" top="0.78740157480314965" bottom="0.78740157480314965" header="0.31496062992125984" footer="0.31496062992125984"/>
  <pageSetup paperSize="9" scale="53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74"/>
  <sheetViews>
    <sheetView view="pageBreakPreview" zoomScale="87" zoomScaleNormal="100" zoomScaleSheetLayoutView="87" workbookViewId="0">
      <selection activeCell="A72" sqref="A72:A73"/>
    </sheetView>
  </sheetViews>
  <sheetFormatPr defaultColWidth="7.625" defaultRowHeight="13.5" customHeight="1"/>
  <cols>
    <col min="1" max="7" width="8.75" style="144" customWidth="1"/>
    <col min="8" max="8" width="6.875" style="144" customWidth="1"/>
    <col min="9" max="10" width="6.875" style="164" customWidth="1"/>
    <col min="11" max="13" width="6.875" style="144" customWidth="1"/>
    <col min="14" max="14" width="8.75" style="144" customWidth="1"/>
    <col min="15" max="15" width="7.5" style="144" customWidth="1"/>
    <col min="16" max="16" width="7.5" style="165" customWidth="1"/>
    <col min="17" max="17" width="12.5" style="165" customWidth="1"/>
    <col min="18" max="19" width="6.875" style="144" customWidth="1"/>
    <col min="20" max="46" width="8.125" style="144" customWidth="1"/>
    <col min="47" max="48" width="6.875" style="144" customWidth="1"/>
    <col min="49" max="49" width="7.75" style="144" bestFit="1" customWidth="1"/>
    <col min="50" max="51" width="7.875" style="144" bestFit="1" customWidth="1"/>
    <col min="52" max="16384" width="7.625" style="144"/>
  </cols>
  <sheetData>
    <row r="1" spans="1:56" s="200" customFormat="1" ht="15.75">
      <c r="A1" s="143" t="s">
        <v>279</v>
      </c>
      <c r="B1" s="143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</row>
    <row r="2" spans="1:56" s="200" customFormat="1" ht="15.75">
      <c r="A2" s="145" t="s">
        <v>256</v>
      </c>
      <c r="B2" s="145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</row>
    <row r="3" spans="1:56" s="200" customFormat="1" ht="15.75">
      <c r="A3" s="146" t="s">
        <v>239</v>
      </c>
      <c r="B3" s="146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94"/>
      <c r="S3" s="194"/>
      <c r="T3" s="339"/>
      <c r="U3" s="339"/>
    </row>
    <row r="4" spans="1:56" s="200" customFormat="1" ht="15.75">
      <c r="A4" s="146"/>
      <c r="B4" s="146"/>
      <c r="C4" s="144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94"/>
      <c r="S4" s="194"/>
      <c r="T4" s="339"/>
      <c r="U4" s="339"/>
    </row>
    <row r="5" spans="1:56" ht="18" customHeight="1">
      <c r="A5" s="147" t="s">
        <v>232</v>
      </c>
      <c r="B5" s="147"/>
      <c r="C5" s="201"/>
      <c r="D5" s="201"/>
      <c r="E5" s="201"/>
      <c r="F5" s="201"/>
      <c r="G5" s="201"/>
      <c r="H5" s="201"/>
      <c r="R5" s="194"/>
      <c r="S5" s="194"/>
      <c r="T5" s="194"/>
      <c r="U5" s="194"/>
    </row>
    <row r="6" spans="1:56" s="200" customFormat="1" ht="15.75" customHeight="1">
      <c r="A6" s="390" t="s">
        <v>179</v>
      </c>
      <c r="B6" s="379" t="s">
        <v>180</v>
      </c>
      <c r="C6" s="390" t="s">
        <v>181</v>
      </c>
      <c r="D6" s="390" t="s">
        <v>182</v>
      </c>
      <c r="E6" s="390" t="s">
        <v>183</v>
      </c>
      <c r="F6" s="405" t="s">
        <v>184</v>
      </c>
      <c r="G6" s="431" t="s">
        <v>185</v>
      </c>
      <c r="H6" s="408" t="s">
        <v>186</v>
      </c>
      <c r="I6" s="409"/>
      <c r="J6" s="408" t="s">
        <v>187</v>
      </c>
      <c r="K6" s="412"/>
      <c r="L6" s="412"/>
      <c r="M6" s="409"/>
      <c r="N6" s="331" t="s">
        <v>188</v>
      </c>
      <c r="O6" s="394" t="s">
        <v>189</v>
      </c>
      <c r="P6" s="395"/>
      <c r="Q6" s="192" t="s">
        <v>190</v>
      </c>
      <c r="R6" s="340"/>
      <c r="S6" s="341"/>
      <c r="T6" s="342"/>
      <c r="U6" s="342"/>
      <c r="W6" s="390" t="s">
        <v>179</v>
      </c>
      <c r="X6" s="402" t="s">
        <v>180</v>
      </c>
      <c r="Y6" s="390" t="s">
        <v>181</v>
      </c>
      <c r="Z6" s="390" t="s">
        <v>182</v>
      </c>
      <c r="AA6" s="390" t="s">
        <v>183</v>
      </c>
      <c r="AB6" s="405" t="s">
        <v>184</v>
      </c>
      <c r="AC6" s="405" t="s">
        <v>185</v>
      </c>
      <c r="AD6" s="408" t="s">
        <v>186</v>
      </c>
      <c r="AE6" s="409"/>
      <c r="AF6" s="408" t="s">
        <v>187</v>
      </c>
      <c r="AG6" s="412"/>
      <c r="AH6" s="412"/>
      <c r="AI6" s="409"/>
      <c r="AJ6" s="193" t="s">
        <v>188</v>
      </c>
      <c r="AK6" s="394" t="s">
        <v>189</v>
      </c>
      <c r="AL6" s="395"/>
      <c r="AM6" s="192" t="s">
        <v>190</v>
      </c>
      <c r="AN6" s="150" t="s">
        <v>191</v>
      </c>
      <c r="AO6" s="151" t="s">
        <v>191</v>
      </c>
      <c r="AP6" s="149" t="s">
        <v>192</v>
      </c>
    </row>
    <row r="7" spans="1:56" s="200" customFormat="1" ht="15.75">
      <c r="A7" s="391"/>
      <c r="B7" s="380"/>
      <c r="C7" s="391"/>
      <c r="D7" s="391"/>
      <c r="E7" s="391"/>
      <c r="F7" s="406"/>
      <c r="G7" s="432"/>
      <c r="H7" s="410"/>
      <c r="I7" s="411"/>
      <c r="J7" s="152" t="s">
        <v>203</v>
      </c>
      <c r="K7" s="153" t="s">
        <v>204</v>
      </c>
      <c r="L7" s="153" t="s">
        <v>205</v>
      </c>
      <c r="M7" s="154" t="s">
        <v>206</v>
      </c>
      <c r="N7" s="154" t="s">
        <v>207</v>
      </c>
      <c r="O7" s="152" t="s">
        <v>208</v>
      </c>
      <c r="P7" s="154" t="s">
        <v>209</v>
      </c>
      <c r="Q7" s="155" t="s">
        <v>210</v>
      </c>
      <c r="R7" s="340"/>
      <c r="S7" s="341"/>
      <c r="T7" s="342"/>
      <c r="U7" s="342"/>
      <c r="W7" s="391"/>
      <c r="X7" s="403"/>
      <c r="Y7" s="391"/>
      <c r="Z7" s="391"/>
      <c r="AA7" s="391"/>
      <c r="AB7" s="406"/>
      <c r="AC7" s="406"/>
      <c r="AD7" s="410"/>
      <c r="AE7" s="411"/>
      <c r="AF7" s="152" t="s">
        <v>203</v>
      </c>
      <c r="AG7" s="153" t="s">
        <v>204</v>
      </c>
      <c r="AH7" s="153" t="s">
        <v>205</v>
      </c>
      <c r="AI7" s="154" t="s">
        <v>206</v>
      </c>
      <c r="AJ7" s="154" t="s">
        <v>207</v>
      </c>
      <c r="AK7" s="152" t="s">
        <v>208</v>
      </c>
      <c r="AL7" s="154" t="s">
        <v>209</v>
      </c>
      <c r="AM7" s="155" t="s">
        <v>210</v>
      </c>
      <c r="AN7" s="157" t="s">
        <v>211</v>
      </c>
      <c r="AO7" s="158" t="s">
        <v>212</v>
      </c>
      <c r="AP7" s="156" t="s">
        <v>213</v>
      </c>
    </row>
    <row r="8" spans="1:56" s="200" customFormat="1" ht="20.25">
      <c r="A8" s="401"/>
      <c r="B8" s="381"/>
      <c r="C8" s="401"/>
      <c r="D8" s="401"/>
      <c r="E8" s="155" t="s">
        <v>216</v>
      </c>
      <c r="F8" s="406"/>
      <c r="G8" s="433"/>
      <c r="H8" s="191" t="s">
        <v>217</v>
      </c>
      <c r="I8" s="191" t="s">
        <v>218</v>
      </c>
      <c r="J8" s="398" t="s">
        <v>219</v>
      </c>
      <c r="K8" s="399"/>
      <c r="L8" s="399"/>
      <c r="M8" s="399"/>
      <c r="N8" s="399"/>
      <c r="O8" s="399"/>
      <c r="P8" s="399"/>
      <c r="Q8" s="400"/>
      <c r="R8" s="430"/>
      <c r="S8" s="430"/>
      <c r="T8" s="342"/>
      <c r="U8" s="342"/>
      <c r="W8" s="401"/>
      <c r="X8" s="404"/>
      <c r="Y8" s="401"/>
      <c r="Z8" s="401"/>
      <c r="AA8" s="155" t="s">
        <v>216</v>
      </c>
      <c r="AB8" s="406"/>
      <c r="AC8" s="407"/>
      <c r="AD8" s="191" t="s">
        <v>217</v>
      </c>
      <c r="AE8" s="191" t="s">
        <v>218</v>
      </c>
      <c r="AF8" s="398" t="s">
        <v>219</v>
      </c>
      <c r="AG8" s="399"/>
      <c r="AH8" s="399"/>
      <c r="AI8" s="399"/>
      <c r="AJ8" s="399"/>
      <c r="AK8" s="399"/>
      <c r="AL8" s="399"/>
      <c r="AM8" s="400"/>
      <c r="AN8" s="398" t="s">
        <v>220</v>
      </c>
      <c r="AO8" s="399"/>
      <c r="AP8" s="159" t="s">
        <v>220</v>
      </c>
    </row>
    <row r="9" spans="1:56" s="194" customFormat="1" ht="15">
      <c r="A9" s="434" t="s">
        <v>255</v>
      </c>
      <c r="B9" s="455" t="s">
        <v>254</v>
      </c>
      <c r="C9" s="405">
        <v>1</v>
      </c>
      <c r="D9" s="167">
        <v>1</v>
      </c>
      <c r="E9" s="437" t="s">
        <v>222</v>
      </c>
      <c r="F9" s="437">
        <v>1</v>
      </c>
      <c r="G9" s="168" t="str">
        <f t="shared" ref="G9:Q24" si="0">IF(ABS(AM9)&lt;0.25,FIXED(ROUND(W9,1-INT(LOG(ABS(W9)))),1-INT(LOG(ABS(W9))),FALSE),FIXED(ROUND(W9,1-INT(LOG(ABS(W9)))),1-INT(LOG(ABS(W9))),FALSE)&amp;" ")</f>
        <v>5.0</v>
      </c>
      <c r="H9" s="168" t="str">
        <f t="shared" si="0"/>
        <v>4.0</v>
      </c>
      <c r="I9" s="168" t="str">
        <f t="shared" si="0"/>
        <v>3.1</v>
      </c>
      <c r="J9" s="168" t="str">
        <f t="shared" si="0"/>
        <v>0.69</v>
      </c>
      <c r="K9" s="168" t="str">
        <f t="shared" si="0"/>
        <v>0.61</v>
      </c>
      <c r="L9" s="168" t="str">
        <f t="shared" si="0"/>
        <v>0.19</v>
      </c>
      <c r="M9" s="168" t="str">
        <f t="shared" si="0"/>
        <v>0.10</v>
      </c>
      <c r="N9" s="168" t="str">
        <f t="shared" si="0"/>
        <v>12</v>
      </c>
      <c r="O9" s="168" t="str">
        <f t="shared" si="0"/>
        <v>9.8</v>
      </c>
      <c r="P9" s="168" t="str">
        <f t="shared" si="0"/>
        <v>2.0</v>
      </c>
      <c r="Q9" s="168" t="str">
        <f t="shared" si="0"/>
        <v>13</v>
      </c>
      <c r="R9" s="186"/>
      <c r="S9" s="186"/>
      <c r="T9" s="172"/>
      <c r="U9" s="172"/>
      <c r="V9" s="172"/>
      <c r="W9" s="168">
        <v>5.0284953854186414</v>
      </c>
      <c r="X9" s="168">
        <v>3.9620000000000002</v>
      </c>
      <c r="Y9" s="168">
        <v>3.1269999999999998</v>
      </c>
      <c r="Z9" s="168">
        <v>0.6905105668105983</v>
      </c>
      <c r="AA9" s="168">
        <v>0.61445407687556264</v>
      </c>
      <c r="AB9" s="168">
        <v>0.19067878672132269</v>
      </c>
      <c r="AC9" s="168">
        <v>0.10353941337923032</v>
      </c>
      <c r="AD9" s="168">
        <v>11.756225993352926</v>
      </c>
      <c r="AE9" s="168">
        <v>9.7563910161386129</v>
      </c>
      <c r="AF9" s="168">
        <v>1.9998349772143125</v>
      </c>
      <c r="AG9" s="168">
        <v>13.35540883713964</v>
      </c>
      <c r="AH9" s="173"/>
      <c r="AI9" s="173"/>
      <c r="AM9" s="174">
        <f t="shared" ref="AM9:AM28" si="1">(AVERAGE(W9,W34)-W9)/AVERAGE(W9,W34)</f>
        <v>0</v>
      </c>
      <c r="AN9" s="174">
        <f t="shared" ref="AN9:AN28" si="2">(AVERAGE(X9,X34)-X9)/AVERAGE(X9,X34)</f>
        <v>6.2703787308753221E-3</v>
      </c>
      <c r="AO9" s="174">
        <f t="shared" ref="AO9:AO28" si="3">(AVERAGE(Y9,Y34)-Y9)/AVERAGE(Y9,Y34)</f>
        <v>4.7946300143840719E-4</v>
      </c>
      <c r="AP9" s="174">
        <f t="shared" ref="AP9:AP28" si="4">(AVERAGE(Z9,Z34)-Z9)/AVERAGE(Z9,Z34)</f>
        <v>-0.15700130365507711</v>
      </c>
      <c r="AQ9" s="174">
        <f t="shared" ref="AQ9:AQ28" si="5">(AVERAGE(AA9,AA34)-AA9)/AVERAGE(AA9,AA34)</f>
        <v>-2.0115169204070246E-2</v>
      </c>
      <c r="AR9" s="174">
        <f t="shared" ref="AR9:AR28" si="6">(AVERAGE(AB9,AB34)-AB9)/AVERAGE(AB9,AB34)</f>
        <v>-1.0032065638575432E-2</v>
      </c>
      <c r="AS9" s="174">
        <f t="shared" ref="AS9:AS28" si="7">(AVERAGE(AC9,AC34)-AC9)/AVERAGE(AC9,AC34)</f>
        <v>-3.5910782366504718E-2</v>
      </c>
      <c r="AT9" s="174">
        <f t="shared" ref="AT9:AT28" si="8">(AVERAGE(AD9,AD34)-AD9)/AVERAGE(AD9,AD34)</f>
        <v>-1.1726622431030653E-2</v>
      </c>
      <c r="AU9" s="174">
        <f t="shared" ref="AU9:AU28" si="9">(AVERAGE(AE9,AE34)-AE9)/AVERAGE(AE9,AE34)</f>
        <v>1.6949152542372843E-2</v>
      </c>
      <c r="AV9" s="174">
        <f t="shared" ref="AV9:AV28" si="10">(AVERAGE(AF9,AF34)-AF9)/AVERAGE(AF9,AF34)</f>
        <v>-0.17959421108680643</v>
      </c>
      <c r="AW9" s="174">
        <f t="shared" ref="AW9:AW28" si="11">(AVERAGE(AG9,AG34)-AG9)/AVERAGE(AG9,AG34)</f>
        <v>-1.8886570702688139E-2</v>
      </c>
      <c r="AX9" s="174" t="e">
        <f t="shared" ref="AX9:AX28" si="12">(AVERAGE(AH9,AH34)-AH9)/AVERAGE(AH9,AH34)</f>
        <v>#DIV/0!</v>
      </c>
      <c r="AY9" s="174" t="e">
        <f t="shared" ref="AY9:AY28" si="13">(AVERAGE(AI9,AI34)-AI9)/AVERAGE(AI9,AI34)</f>
        <v>#DIV/0!</v>
      </c>
      <c r="AZ9" s="172"/>
      <c r="BA9" s="172"/>
      <c r="BB9" s="172"/>
      <c r="BC9" s="172"/>
      <c r="BD9" s="172"/>
    </row>
    <row r="10" spans="1:56" s="194" customFormat="1" ht="15">
      <c r="A10" s="435"/>
      <c r="B10" s="455"/>
      <c r="C10" s="406"/>
      <c r="D10" s="167">
        <v>2</v>
      </c>
      <c r="E10" s="438"/>
      <c r="F10" s="438"/>
      <c r="G10" s="168" t="str">
        <f t="shared" si="0"/>
        <v>5.6</v>
      </c>
      <c r="H10" s="168" t="str">
        <f t="shared" si="0"/>
        <v>4.0</v>
      </c>
      <c r="I10" s="168" t="str">
        <f t="shared" si="0"/>
        <v>3.2</v>
      </c>
      <c r="J10" s="168" t="str">
        <f t="shared" si="0"/>
        <v>0.71</v>
      </c>
      <c r="K10" s="168" t="str">
        <f t="shared" si="0"/>
        <v>0.92</v>
      </c>
      <c r="L10" s="168" t="str">
        <f t="shared" si="0"/>
        <v>0.29</v>
      </c>
      <c r="M10" s="168" t="str">
        <f t="shared" si="0"/>
        <v>0.025</v>
      </c>
      <c r="N10" s="168" t="str">
        <f t="shared" si="0"/>
        <v>8.4</v>
      </c>
      <c r="O10" s="168" t="str">
        <f t="shared" si="0"/>
        <v>7.2</v>
      </c>
      <c r="P10" s="168" t="str">
        <f t="shared" si="0"/>
        <v>1.2</v>
      </c>
      <c r="Q10" s="168" t="str">
        <f t="shared" si="0"/>
        <v>10</v>
      </c>
      <c r="R10" s="186"/>
      <c r="S10" s="186"/>
      <c r="T10" s="172"/>
      <c r="U10" s="172"/>
      <c r="V10" s="172"/>
      <c r="W10" s="168">
        <v>5.5608973110350526</v>
      </c>
      <c r="X10" s="168">
        <v>4.0049999999999999</v>
      </c>
      <c r="Y10" s="168">
        <v>3.1579999999999999</v>
      </c>
      <c r="Z10" s="168">
        <v>0.70695806623405621</v>
      </c>
      <c r="AA10" s="168">
        <v>0.91574769187252569</v>
      </c>
      <c r="AB10" s="168">
        <v>0.28874022494030144</v>
      </c>
      <c r="AC10" s="168">
        <v>2.4742566989344378E-2</v>
      </c>
      <c r="AD10" s="168">
        <v>8.410205586205862</v>
      </c>
      <c r="AE10" s="168">
        <v>7.1853191581675331</v>
      </c>
      <c r="AF10" s="168">
        <v>1.2248864280383287</v>
      </c>
      <c r="AG10" s="168">
        <v>10.34639413624209</v>
      </c>
      <c r="AH10" s="173"/>
      <c r="AI10" s="173"/>
      <c r="AM10" s="174">
        <f t="shared" si="1"/>
        <v>0</v>
      </c>
      <c r="AN10" s="174">
        <f t="shared" si="2"/>
        <v>5.2160953800297833E-3</v>
      </c>
      <c r="AO10" s="174">
        <f t="shared" si="3"/>
        <v>3.1655587211139281E-4</v>
      </c>
      <c r="AP10" s="174">
        <f t="shared" si="4"/>
        <v>0.1914142491363704</v>
      </c>
      <c r="AQ10" s="174">
        <f t="shared" si="5"/>
        <v>1.7190185966556165E-3</v>
      </c>
      <c r="AR10" s="174">
        <f t="shared" si="6"/>
        <v>5.255080686416007E-3</v>
      </c>
      <c r="AS10" s="174">
        <f t="shared" si="7"/>
        <v>1.4622555291537262E-2</v>
      </c>
      <c r="AT10" s="174">
        <f t="shared" si="8"/>
        <v>-2.4154297502043238E-2</v>
      </c>
      <c r="AU10" s="174">
        <f t="shared" si="9"/>
        <v>-2.719033232628407E-2</v>
      </c>
      <c r="AV10" s="174">
        <f t="shared" si="10"/>
        <v>-6.6998514277045677E-3</v>
      </c>
      <c r="AW10" s="174">
        <f t="shared" si="11"/>
        <v>-2.6675327166014958E-3</v>
      </c>
      <c r="AX10" s="174" t="e">
        <f t="shared" si="12"/>
        <v>#DIV/0!</v>
      </c>
      <c r="AY10" s="174" t="e">
        <f t="shared" si="13"/>
        <v>#DIV/0!</v>
      </c>
      <c r="AZ10" s="172"/>
      <c r="BA10" s="172"/>
      <c r="BB10" s="172"/>
      <c r="BC10" s="172"/>
      <c r="BD10" s="172"/>
    </row>
    <row r="11" spans="1:56" s="194" customFormat="1" ht="15">
      <c r="A11" s="435"/>
      <c r="B11" s="455"/>
      <c r="C11" s="406"/>
      <c r="D11" s="167">
        <v>3</v>
      </c>
      <c r="E11" s="438"/>
      <c r="F11" s="438"/>
      <c r="G11" s="168" t="str">
        <f t="shared" si="0"/>
        <v>4.8</v>
      </c>
      <c r="H11" s="168" t="str">
        <f t="shared" si="0"/>
        <v>4.2</v>
      </c>
      <c r="I11" s="168" t="str">
        <f t="shared" si="0"/>
        <v>3.4</v>
      </c>
      <c r="J11" s="168" t="str">
        <f t="shared" si="0"/>
        <v>0.21</v>
      </c>
      <c r="K11" s="168" t="str">
        <f t="shared" si="0"/>
        <v>0.45</v>
      </c>
      <c r="L11" s="168" t="str">
        <f t="shared" si="0"/>
        <v>0.19</v>
      </c>
      <c r="M11" s="168" t="str">
        <f t="shared" si="0"/>
        <v>0.13</v>
      </c>
      <c r="N11" s="168" t="str">
        <f t="shared" si="0"/>
        <v>9.4</v>
      </c>
      <c r="O11" s="168" t="str">
        <f t="shared" si="0"/>
        <v>8.6</v>
      </c>
      <c r="P11" s="190" t="str">
        <f t="shared" si="0"/>
        <v xml:space="preserve">0.76 </v>
      </c>
      <c r="Q11" s="168" t="str">
        <f t="shared" si="0"/>
        <v>10</v>
      </c>
      <c r="R11" s="186"/>
      <c r="S11" s="186"/>
      <c r="T11" s="172"/>
      <c r="U11" s="172"/>
      <c r="V11" s="172"/>
      <c r="W11" s="168">
        <v>4.8041171231380551</v>
      </c>
      <c r="X11" s="168">
        <v>4.1849999999999996</v>
      </c>
      <c r="Y11" s="168">
        <v>3.3559999999999999</v>
      </c>
      <c r="Z11" s="168">
        <v>0.21452690644539041</v>
      </c>
      <c r="AA11" s="168">
        <v>0.45351069372286279</v>
      </c>
      <c r="AB11" s="168">
        <v>0.19417128478955945</v>
      </c>
      <c r="AC11" s="168">
        <v>0.12938215377448117</v>
      </c>
      <c r="AD11" s="168">
        <v>9.3601479278905284</v>
      </c>
      <c r="AE11" s="168">
        <v>8.6025315417014188</v>
      </c>
      <c r="AF11" s="168">
        <v>0.75761638618911187</v>
      </c>
      <c r="AG11" s="168">
        <v>10.351738966622822</v>
      </c>
      <c r="AH11" s="173"/>
      <c r="AI11" s="173"/>
      <c r="AM11" s="174">
        <f t="shared" si="1"/>
        <v>0</v>
      </c>
      <c r="AN11" s="174">
        <f t="shared" si="2"/>
        <v>4.4010943261568701E-3</v>
      </c>
      <c r="AO11" s="174">
        <f t="shared" si="3"/>
        <v>-2.3894862604540044E-3</v>
      </c>
      <c r="AP11" s="174">
        <f t="shared" si="4"/>
        <v>2.6655959078612509E-2</v>
      </c>
      <c r="AQ11" s="174">
        <f t="shared" si="5"/>
        <v>2.9725068479253339E-2</v>
      </c>
      <c r="AR11" s="174">
        <f t="shared" si="6"/>
        <v>1.5331734720910872E-2</v>
      </c>
      <c r="AS11" s="174">
        <f t="shared" si="7"/>
        <v>3.5840347542763926E-2</v>
      </c>
      <c r="AT11" s="174">
        <f t="shared" si="8"/>
        <v>-1.241605933826442E-2</v>
      </c>
      <c r="AU11" s="174">
        <f t="shared" si="9"/>
        <v>-6.217616580310889E-2</v>
      </c>
      <c r="AV11" s="174">
        <f t="shared" si="10"/>
        <v>0.33912760470233655</v>
      </c>
      <c r="AW11" s="174">
        <f t="shared" si="11"/>
        <v>-8.4942296556192003E-3</v>
      </c>
      <c r="AX11" s="174" t="e">
        <f t="shared" si="12"/>
        <v>#DIV/0!</v>
      </c>
      <c r="AY11" s="174" t="e">
        <f t="shared" si="13"/>
        <v>#DIV/0!</v>
      </c>
      <c r="AZ11" s="172"/>
      <c r="BA11" s="172"/>
      <c r="BB11" s="172"/>
      <c r="BC11" s="172"/>
      <c r="BD11" s="172"/>
    </row>
    <row r="12" spans="1:56" s="194" customFormat="1" ht="15">
      <c r="A12" s="435"/>
      <c r="B12" s="455"/>
      <c r="C12" s="406"/>
      <c r="D12" s="167">
        <v>4</v>
      </c>
      <c r="E12" s="438"/>
      <c r="F12" s="438"/>
      <c r="G12" s="168" t="str">
        <f t="shared" si="0"/>
        <v>4.4</v>
      </c>
      <c r="H12" s="168" t="str">
        <f t="shared" si="0"/>
        <v>4.2</v>
      </c>
      <c r="I12" s="168" t="str">
        <f t="shared" si="0"/>
        <v>3.3</v>
      </c>
      <c r="J12" s="168" t="str">
        <f t="shared" si="0"/>
        <v>0.56</v>
      </c>
      <c r="K12" s="168" t="str">
        <f t="shared" si="0"/>
        <v>0.55</v>
      </c>
      <c r="L12" s="168" t="str">
        <f t="shared" si="0"/>
        <v>0.21</v>
      </c>
      <c r="M12" s="168" t="str">
        <f t="shared" si="0"/>
        <v>0.069</v>
      </c>
      <c r="N12" s="168" t="str">
        <f t="shared" si="0"/>
        <v>9.7</v>
      </c>
      <c r="O12" s="168" t="str">
        <f t="shared" si="0"/>
        <v>8.6</v>
      </c>
      <c r="P12" s="190" t="str">
        <f t="shared" si="0"/>
        <v xml:space="preserve">1.1 </v>
      </c>
      <c r="Q12" s="168" t="str">
        <f t="shared" si="0"/>
        <v>11</v>
      </c>
      <c r="R12" s="186"/>
      <c r="S12" s="186"/>
      <c r="T12" s="172"/>
      <c r="U12" s="172"/>
      <c r="V12" s="172"/>
      <c r="W12" s="168">
        <v>4.3869992941123099</v>
      </c>
      <c r="X12" s="168">
        <v>4.2270000000000003</v>
      </c>
      <c r="Y12" s="168">
        <v>3.3490000000000002</v>
      </c>
      <c r="Z12" s="168">
        <v>0.5636642619149429</v>
      </c>
      <c r="AA12" s="168">
        <v>0.54946584009155874</v>
      </c>
      <c r="AB12" s="168">
        <v>0.21463328575889465</v>
      </c>
      <c r="AC12" s="168">
        <v>6.8629906022905543E-2</v>
      </c>
      <c r="AD12" s="168">
        <v>9.7130599670381663</v>
      </c>
      <c r="AE12" s="168">
        <v>8.5682936760593247</v>
      </c>
      <c r="AF12" s="168">
        <v>1.144766290978843</v>
      </c>
      <c r="AG12" s="168">
        <v>11.109453260826468</v>
      </c>
      <c r="AH12" s="173"/>
      <c r="AI12" s="173"/>
      <c r="AM12" s="174">
        <f t="shared" si="1"/>
        <v>0</v>
      </c>
      <c r="AN12" s="174">
        <f t="shared" si="2"/>
        <v>4.9435028248587349E-3</v>
      </c>
      <c r="AO12" s="174">
        <f t="shared" si="3"/>
        <v>-1.3454925997907522E-3</v>
      </c>
      <c r="AP12" s="174">
        <f t="shared" si="4"/>
        <v>1.2238574480857316E-3</v>
      </c>
      <c r="AQ12" s="174">
        <f t="shared" si="5"/>
        <v>-4.231068128831692E-3</v>
      </c>
      <c r="AR12" s="174">
        <f t="shared" si="6"/>
        <v>1.1202793934996697E-2</v>
      </c>
      <c r="AS12" s="174">
        <f t="shared" si="7"/>
        <v>3.0139797357958183E-2</v>
      </c>
      <c r="AT12" s="174">
        <f t="shared" si="8"/>
        <v>-6.2354580910502378E-3</v>
      </c>
      <c r="AU12" s="174">
        <f t="shared" si="9"/>
        <v>-6.4935064935064873E-2</v>
      </c>
      <c r="AV12" s="174">
        <f t="shared" si="10"/>
        <v>0.28765235104616971</v>
      </c>
      <c r="AW12" s="174">
        <f t="shared" si="11"/>
        <v>-5.1799535983931928E-3</v>
      </c>
      <c r="AX12" s="174" t="e">
        <f t="shared" si="12"/>
        <v>#DIV/0!</v>
      </c>
      <c r="AY12" s="174" t="e">
        <f t="shared" si="13"/>
        <v>#DIV/0!</v>
      </c>
      <c r="AZ12" s="172"/>
      <c r="BA12" s="172"/>
      <c r="BB12" s="172"/>
      <c r="BC12" s="172"/>
      <c r="BD12" s="172"/>
    </row>
    <row r="13" spans="1:56" s="194" customFormat="1" ht="15">
      <c r="A13" s="435"/>
      <c r="B13" s="455"/>
      <c r="C13" s="406"/>
      <c r="D13" s="167">
        <v>5</v>
      </c>
      <c r="E13" s="439"/>
      <c r="F13" s="439"/>
      <c r="G13" s="168" t="str">
        <f t="shared" si="0"/>
        <v>3.9</v>
      </c>
      <c r="H13" s="168" t="str">
        <f t="shared" si="0"/>
        <v>4.4</v>
      </c>
      <c r="I13" s="168" t="str">
        <f t="shared" si="0"/>
        <v>3.5</v>
      </c>
      <c r="J13" s="168" t="str">
        <f t="shared" si="0"/>
        <v>0.29</v>
      </c>
      <c r="K13" s="168" t="str">
        <f t="shared" si="0"/>
        <v>0.37</v>
      </c>
      <c r="L13" s="168" t="str">
        <f t="shared" si="0"/>
        <v>0.60</v>
      </c>
      <c r="M13" s="168" t="str">
        <f t="shared" si="0"/>
        <v>0.11</v>
      </c>
      <c r="N13" s="168" t="str">
        <f t="shared" si="0"/>
        <v>7.7</v>
      </c>
      <c r="O13" s="168" t="str">
        <f t="shared" si="0"/>
        <v>6.5</v>
      </c>
      <c r="P13" s="168" t="str">
        <f t="shared" si="0"/>
        <v>1.2</v>
      </c>
      <c r="Q13" s="168" t="str">
        <f t="shared" si="0"/>
        <v>9.1</v>
      </c>
      <c r="R13" s="186"/>
      <c r="S13" s="186"/>
      <c r="T13" s="172"/>
      <c r="U13" s="172"/>
      <c r="V13" s="172"/>
      <c r="W13" s="168">
        <v>3.918521616842694</v>
      </c>
      <c r="X13" s="168">
        <v>4.4279999999999999</v>
      </c>
      <c r="Y13" s="168">
        <v>3.4790000000000001</v>
      </c>
      <c r="Z13" s="168">
        <v>0.28948441518219059</v>
      </c>
      <c r="AA13" s="168">
        <v>0.37150183239686552</v>
      </c>
      <c r="AB13" s="168">
        <v>0.60324957304589533</v>
      </c>
      <c r="AC13" s="168">
        <v>0.10725762002796249</v>
      </c>
      <c r="AD13" s="168">
        <v>7.6865121912469503</v>
      </c>
      <c r="AE13" s="168">
        <v>6.491000264639875</v>
      </c>
      <c r="AF13" s="168">
        <v>1.1955119266070759</v>
      </c>
      <c r="AG13" s="168">
        <v>9.0580056318998636</v>
      </c>
      <c r="AH13" s="173"/>
      <c r="AI13" s="173"/>
      <c r="AM13" s="174">
        <f t="shared" si="1"/>
        <v>0</v>
      </c>
      <c r="AN13" s="174">
        <f t="shared" si="2"/>
        <v>5.5025266704100233E-3</v>
      </c>
      <c r="AO13" s="174">
        <f t="shared" si="3"/>
        <v>-1.2951503813498836E-3</v>
      </c>
      <c r="AP13" s="174">
        <f t="shared" si="4"/>
        <v>-4.9404073774669301E-2</v>
      </c>
      <c r="AQ13" s="174">
        <f t="shared" si="5"/>
        <v>7.1617037316246612E-3</v>
      </c>
      <c r="AR13" s="174">
        <f t="shared" si="6"/>
        <v>3.5544419908272472E-2</v>
      </c>
      <c r="AS13" s="174">
        <f t="shared" si="7"/>
        <v>2.3113304544519656E-2</v>
      </c>
      <c r="AT13" s="174">
        <f t="shared" si="8"/>
        <v>7.8284691812586689E-3</v>
      </c>
      <c r="AU13" s="174">
        <f t="shared" si="9"/>
        <v>-3.215434083601313E-3</v>
      </c>
      <c r="AV13" s="174">
        <f t="shared" si="10"/>
        <v>6.378632721727133E-2</v>
      </c>
      <c r="AW13" s="174">
        <f t="shared" si="11"/>
        <v>8.1544048213862668E-3</v>
      </c>
      <c r="AX13" s="174" t="e">
        <f t="shared" si="12"/>
        <v>#DIV/0!</v>
      </c>
      <c r="AY13" s="174" t="e">
        <f t="shared" si="13"/>
        <v>#DIV/0!</v>
      </c>
      <c r="AZ13" s="172"/>
      <c r="BA13" s="172"/>
      <c r="BB13" s="172"/>
      <c r="BC13" s="172"/>
      <c r="BD13" s="172"/>
    </row>
    <row r="14" spans="1:56" s="194" customFormat="1" ht="15">
      <c r="A14" s="435"/>
      <c r="B14" s="455"/>
      <c r="C14" s="406"/>
      <c r="D14" s="167">
        <v>1</v>
      </c>
      <c r="E14" s="440" t="s">
        <v>229</v>
      </c>
      <c r="F14" s="437">
        <v>1</v>
      </c>
      <c r="G14" s="168" t="str">
        <f t="shared" si="0"/>
        <v>4.1</v>
      </c>
      <c r="H14" s="168" t="str">
        <f t="shared" si="0"/>
        <v>4.3</v>
      </c>
      <c r="I14" s="168" t="str">
        <f t="shared" si="0"/>
        <v>3.5</v>
      </c>
      <c r="J14" s="168" t="str">
        <f t="shared" si="0"/>
        <v>0.17</v>
      </c>
      <c r="K14" s="168" t="str">
        <f t="shared" si="0"/>
        <v>0.26</v>
      </c>
      <c r="L14" s="168" t="str">
        <f t="shared" si="0"/>
        <v>0.13</v>
      </c>
      <c r="M14" s="168" t="str">
        <f t="shared" si="0"/>
        <v>0.070</v>
      </c>
      <c r="N14" s="168" t="str">
        <f t="shared" si="0"/>
        <v>11</v>
      </c>
      <c r="O14" s="168" t="str">
        <f t="shared" si="0"/>
        <v>10</v>
      </c>
      <c r="P14" s="168" t="str">
        <f t="shared" si="0"/>
        <v>0.90</v>
      </c>
      <c r="Q14" s="168" t="str">
        <f t="shared" si="0"/>
        <v>12</v>
      </c>
      <c r="R14" s="186"/>
      <c r="S14" s="186"/>
      <c r="T14" s="172"/>
      <c r="U14" s="172"/>
      <c r="V14" s="172"/>
      <c r="W14" s="168">
        <v>4.1233003112512359</v>
      </c>
      <c r="X14" s="168">
        <v>4.3220000000000001</v>
      </c>
      <c r="Y14" s="168">
        <v>3.4710000000000001</v>
      </c>
      <c r="Z14" s="168">
        <v>0.17444669814666663</v>
      </c>
      <c r="AA14" s="168">
        <v>0.2604073265715024</v>
      </c>
      <c r="AB14" s="168">
        <v>0.12601540356016058</v>
      </c>
      <c r="AC14" s="168">
        <v>6.9894528219470994E-2</v>
      </c>
      <c r="AD14" s="168">
        <v>10.948235998099085</v>
      </c>
      <c r="AE14" s="168">
        <v>10.047523636154624</v>
      </c>
      <c r="AF14" s="168">
        <v>0.90071236194446036</v>
      </c>
      <c r="AG14" s="168">
        <v>11.578999954596885</v>
      </c>
      <c r="AH14" s="173"/>
      <c r="AI14" s="173"/>
      <c r="AM14" s="174">
        <f t="shared" si="1"/>
        <v>0</v>
      </c>
      <c r="AN14" s="174">
        <f t="shared" si="2"/>
        <v>6.3225658121622849E-3</v>
      </c>
      <c r="AO14" s="174">
        <f t="shared" si="3"/>
        <v>-1.5870725725003782E-3</v>
      </c>
      <c r="AP14" s="174">
        <f t="shared" si="4"/>
        <v>0.17379367774022594</v>
      </c>
      <c r="AQ14" s="174">
        <f t="shared" si="5"/>
        <v>4.820936639118463E-2</v>
      </c>
      <c r="AR14" s="174">
        <f t="shared" si="6"/>
        <v>3.0002560819462166E-2</v>
      </c>
      <c r="AS14" s="174">
        <f t="shared" si="7"/>
        <v>9.0197002267440138E-2</v>
      </c>
      <c r="AT14" s="174">
        <f t="shared" si="8"/>
        <v>-3.1047777042234565E-2</v>
      </c>
      <c r="AU14" s="174">
        <f t="shared" si="9"/>
        <v>-3.8793103448275891E-2</v>
      </c>
      <c r="AV14" s="174">
        <f t="shared" si="10"/>
        <v>4.8122916843186814E-2</v>
      </c>
      <c r="AW14" s="174">
        <f t="shared" si="11"/>
        <v>-2.3781583820242671E-2</v>
      </c>
      <c r="AX14" s="174" t="e">
        <f t="shared" si="12"/>
        <v>#DIV/0!</v>
      </c>
      <c r="AY14" s="174" t="e">
        <f t="shared" si="13"/>
        <v>#DIV/0!</v>
      </c>
      <c r="AZ14" s="172"/>
      <c r="BA14" s="172"/>
      <c r="BB14" s="172"/>
      <c r="BC14" s="172"/>
      <c r="BD14" s="172"/>
    </row>
    <row r="15" spans="1:56" s="194" customFormat="1" ht="15">
      <c r="A15" s="435"/>
      <c r="B15" s="455"/>
      <c r="C15" s="406"/>
      <c r="D15" s="167">
        <v>2</v>
      </c>
      <c r="E15" s="441"/>
      <c r="F15" s="438"/>
      <c r="G15" s="168" t="str">
        <f t="shared" si="0"/>
        <v>5.0</v>
      </c>
      <c r="H15" s="168" t="str">
        <f t="shared" si="0"/>
        <v>4.3</v>
      </c>
      <c r="I15" s="168" t="str">
        <f t="shared" si="0"/>
        <v>3.5</v>
      </c>
      <c r="J15" s="168" t="str">
        <f t="shared" si="0"/>
        <v>0.079</v>
      </c>
      <c r="K15" s="168" t="str">
        <f t="shared" si="0"/>
        <v>0.41</v>
      </c>
      <c r="L15" s="168" t="str">
        <f t="shared" si="0"/>
        <v>0.15</v>
      </c>
      <c r="M15" s="168" t="str">
        <f t="shared" si="0"/>
        <v>0.019</v>
      </c>
      <c r="N15" s="168" t="str">
        <f t="shared" si="0"/>
        <v>9.5</v>
      </c>
      <c r="O15" s="168" t="str">
        <f t="shared" si="0"/>
        <v>8.0</v>
      </c>
      <c r="P15" s="190" t="str">
        <f t="shared" si="0"/>
        <v xml:space="preserve">1.5 </v>
      </c>
      <c r="Q15" s="168" t="str">
        <f t="shared" si="0"/>
        <v>10</v>
      </c>
      <c r="R15" s="186"/>
      <c r="S15" s="186"/>
      <c r="T15" s="172"/>
      <c r="U15" s="172"/>
      <c r="V15" s="172"/>
      <c r="W15" s="168">
        <v>4.9577450493909376</v>
      </c>
      <c r="X15" s="168">
        <v>4.3319999999999999</v>
      </c>
      <c r="Y15" s="168">
        <v>3.472</v>
      </c>
      <c r="Z15" s="168">
        <v>7.9457634428222332E-2</v>
      </c>
      <c r="AA15" s="168">
        <v>0.40761377350530847</v>
      </c>
      <c r="AB15" s="168">
        <v>0.15229365173239104</v>
      </c>
      <c r="AC15" s="168">
        <v>1.9000059984404058E-2</v>
      </c>
      <c r="AD15" s="168">
        <v>9.549370517828736</v>
      </c>
      <c r="AE15" s="168">
        <v>8.0267904934952377</v>
      </c>
      <c r="AF15" s="168">
        <v>1.5225800243334957</v>
      </c>
      <c r="AG15" s="168">
        <v>10.207735637479061</v>
      </c>
      <c r="AH15" s="173"/>
      <c r="AI15" s="173"/>
      <c r="AM15" s="174">
        <f t="shared" si="1"/>
        <v>0</v>
      </c>
      <c r="AN15" s="174">
        <f t="shared" si="2"/>
        <v>6.0800734197543945E-3</v>
      </c>
      <c r="AO15" s="174">
        <f t="shared" si="3"/>
        <v>-2.8810141169688559E-4</v>
      </c>
      <c r="AP15" s="174">
        <f t="shared" si="4"/>
        <v>7.9404483367442061E-2</v>
      </c>
      <c r="AQ15" s="174">
        <f t="shared" si="5"/>
        <v>1.8198466292777719E-2</v>
      </c>
      <c r="AR15" s="174">
        <f t="shared" si="6"/>
        <v>-4.4090933140513702E-4</v>
      </c>
      <c r="AS15" s="174">
        <f t="shared" si="7"/>
        <v>7.3915116833570922E-3</v>
      </c>
      <c r="AT15" s="174">
        <f t="shared" si="8"/>
        <v>-8.8385652396779965E-2</v>
      </c>
      <c r="AU15" s="174">
        <f t="shared" si="9"/>
        <v>-5.8171745152354404E-2</v>
      </c>
      <c r="AV15" s="174">
        <f t="shared" si="10"/>
        <v>-0.28124710194528468</v>
      </c>
      <c r="AW15" s="174">
        <f t="shared" si="11"/>
        <v>-8.0557184756196124E-2</v>
      </c>
      <c r="AX15" s="174" t="e">
        <f t="shared" si="12"/>
        <v>#DIV/0!</v>
      </c>
      <c r="AY15" s="174" t="e">
        <f t="shared" si="13"/>
        <v>#DIV/0!</v>
      </c>
      <c r="AZ15" s="172"/>
      <c r="BA15" s="172"/>
      <c r="BB15" s="172"/>
      <c r="BC15" s="172"/>
      <c r="BD15" s="172"/>
    </row>
    <row r="16" spans="1:56" s="194" customFormat="1" ht="15">
      <c r="A16" s="435"/>
      <c r="B16" s="455"/>
      <c r="C16" s="406"/>
      <c r="D16" s="167">
        <v>3</v>
      </c>
      <c r="E16" s="441"/>
      <c r="F16" s="438"/>
      <c r="G16" s="168" t="str">
        <f t="shared" si="0"/>
        <v>4.1</v>
      </c>
      <c r="H16" s="168" t="str">
        <f t="shared" si="0"/>
        <v>4.4</v>
      </c>
      <c r="I16" s="168" t="str">
        <f t="shared" si="0"/>
        <v>3.5</v>
      </c>
      <c r="J16" s="168" t="str">
        <f t="shared" si="0"/>
        <v>0.25</v>
      </c>
      <c r="K16" s="168" t="str">
        <f t="shared" si="0"/>
        <v>0.35</v>
      </c>
      <c r="L16" s="168" t="str">
        <f t="shared" si="0"/>
        <v>0.16</v>
      </c>
      <c r="M16" s="168" t="str">
        <f t="shared" si="0"/>
        <v>0.14</v>
      </c>
      <c r="N16" s="168" t="str">
        <f t="shared" si="0"/>
        <v>8.9</v>
      </c>
      <c r="O16" s="168" t="str">
        <f t="shared" si="0"/>
        <v>7.8</v>
      </c>
      <c r="P16" s="168" t="str">
        <f t="shared" si="0"/>
        <v>1.1</v>
      </c>
      <c r="Q16" s="168" t="str">
        <f t="shared" si="0"/>
        <v>9.8</v>
      </c>
      <c r="R16" s="186"/>
      <c r="S16" s="186"/>
      <c r="T16" s="172"/>
      <c r="U16" s="172"/>
      <c r="V16" s="172"/>
      <c r="W16" s="168">
        <v>4.1264082549646472</v>
      </c>
      <c r="X16" s="168">
        <v>4.4059999999999997</v>
      </c>
      <c r="Y16" s="168">
        <v>3.5459999999999998</v>
      </c>
      <c r="Z16" s="168">
        <v>0.25133119575813134</v>
      </c>
      <c r="AA16" s="168">
        <v>0.35349069800878336</v>
      </c>
      <c r="AB16" s="168">
        <v>0.1567367815126598</v>
      </c>
      <c r="AC16" s="168">
        <v>0.14122784851388967</v>
      </c>
      <c r="AD16" s="168">
        <v>8.9001880853677839</v>
      </c>
      <c r="AE16" s="168">
        <v>7.8381362066741129</v>
      </c>
      <c r="AF16" s="168">
        <v>1.062051878693671</v>
      </c>
      <c r="AG16" s="168">
        <v>9.8029746091612484</v>
      </c>
      <c r="AH16" s="173"/>
      <c r="AI16" s="173"/>
      <c r="AM16" s="174">
        <f t="shared" si="1"/>
        <v>0</v>
      </c>
      <c r="AN16" s="174">
        <f t="shared" si="2"/>
        <v>5.6420672534417413E-3</v>
      </c>
      <c r="AO16" s="174">
        <f t="shared" si="3"/>
        <v>5.6369785794820287E-4</v>
      </c>
      <c r="AP16" s="174">
        <f t="shared" si="4"/>
        <v>-2.0694820635431262E-2</v>
      </c>
      <c r="AQ16" s="174">
        <f t="shared" si="5"/>
        <v>1.0418040353422123E-2</v>
      </c>
      <c r="AR16" s="174">
        <f t="shared" si="6"/>
        <v>-7.6052458231031048E-3</v>
      </c>
      <c r="AS16" s="174">
        <f t="shared" si="7"/>
        <v>2.5765071240188082E-2</v>
      </c>
      <c r="AT16" s="174">
        <f t="shared" si="8"/>
        <v>-5.6691758017567019E-2</v>
      </c>
      <c r="AU16" s="174">
        <f t="shared" si="9"/>
        <v>-4.7353760445682229E-2</v>
      </c>
      <c r="AV16" s="174">
        <f t="shared" si="10"/>
        <v>-0.13111969831307624</v>
      </c>
      <c r="AW16" s="174">
        <f t="shared" si="11"/>
        <v>-5.1070780128478203E-2</v>
      </c>
      <c r="AX16" s="174" t="e">
        <f t="shared" si="12"/>
        <v>#DIV/0!</v>
      </c>
      <c r="AY16" s="174" t="e">
        <f t="shared" si="13"/>
        <v>#DIV/0!</v>
      </c>
      <c r="AZ16" s="172"/>
      <c r="BA16" s="172"/>
      <c r="BB16" s="172"/>
      <c r="BC16" s="172"/>
      <c r="BD16" s="172"/>
    </row>
    <row r="17" spans="1:56" s="194" customFormat="1" ht="15">
      <c r="A17" s="435"/>
      <c r="B17" s="455"/>
      <c r="C17" s="406"/>
      <c r="D17" s="167">
        <v>4</v>
      </c>
      <c r="E17" s="441"/>
      <c r="F17" s="438"/>
      <c r="G17" s="168" t="str">
        <f t="shared" si="0"/>
        <v>3.4</v>
      </c>
      <c r="H17" s="168" t="str">
        <f t="shared" si="0"/>
        <v>4.5</v>
      </c>
      <c r="I17" s="168" t="str">
        <f t="shared" si="0"/>
        <v>3.7</v>
      </c>
      <c r="J17" s="168" t="str">
        <f t="shared" si="0"/>
        <v>0.10</v>
      </c>
      <c r="K17" s="168" t="str">
        <f t="shared" si="0"/>
        <v>0.20</v>
      </c>
      <c r="L17" s="168" t="str">
        <f t="shared" si="0"/>
        <v>0.100</v>
      </c>
      <c r="M17" s="168" t="str">
        <f t="shared" si="0"/>
        <v>0.056</v>
      </c>
      <c r="N17" s="168" t="str">
        <f t="shared" si="0"/>
        <v>6.9</v>
      </c>
      <c r="O17" s="168" t="str">
        <f t="shared" si="0"/>
        <v>6.6</v>
      </c>
      <c r="P17" s="190" t="str">
        <f t="shared" si="0"/>
        <v xml:space="preserve">0.33 </v>
      </c>
      <c r="Q17" s="168" t="str">
        <f t="shared" si="0"/>
        <v>7.4</v>
      </c>
      <c r="R17" s="186"/>
      <c r="S17" s="186"/>
      <c r="T17" s="172"/>
      <c r="U17" s="172"/>
      <c r="V17" s="172"/>
      <c r="W17" s="168">
        <v>3.4050167833010292</v>
      </c>
      <c r="X17" s="168">
        <v>4.5289999999999999</v>
      </c>
      <c r="Y17" s="168">
        <v>3.6789999999999998</v>
      </c>
      <c r="Z17" s="168">
        <v>0.10388892217863561</v>
      </c>
      <c r="AA17" s="168">
        <v>0.202422532965398</v>
      </c>
      <c r="AB17" s="168">
        <v>9.9944388083683833E-2</v>
      </c>
      <c r="AC17" s="168">
        <v>5.565690288184575E-2</v>
      </c>
      <c r="AD17" s="168">
        <v>6.9162238665477336</v>
      </c>
      <c r="AE17" s="168">
        <v>6.5831356264853627</v>
      </c>
      <c r="AF17" s="168">
        <v>0.33308824006236948</v>
      </c>
      <c r="AG17" s="168">
        <v>7.3781366126572969</v>
      </c>
      <c r="AH17" s="173"/>
      <c r="AI17" s="173"/>
      <c r="AM17" s="174">
        <f t="shared" si="1"/>
        <v>0</v>
      </c>
      <c r="AN17" s="174">
        <f t="shared" si="2"/>
        <v>4.7247555213711968E-3</v>
      </c>
      <c r="AO17" s="174">
        <f t="shared" si="3"/>
        <v>-1.2246564158388152E-3</v>
      </c>
      <c r="AP17" s="174">
        <f t="shared" si="4"/>
        <v>-0.2321432451209611</v>
      </c>
      <c r="AQ17" s="174">
        <f t="shared" si="5"/>
        <v>-5.3451080641412014E-3</v>
      </c>
      <c r="AR17" s="174">
        <f t="shared" si="6"/>
        <v>6.4780626256521427E-3</v>
      </c>
      <c r="AS17" s="174">
        <f t="shared" si="7"/>
        <v>-1.1145131659522217E-2</v>
      </c>
      <c r="AT17" s="174">
        <f t="shared" si="8"/>
        <v>-1.056423149446401E-2</v>
      </c>
      <c r="AU17" s="174">
        <f t="shared" si="9"/>
        <v>-3.5830618892508097E-2</v>
      </c>
      <c r="AV17" s="174">
        <f t="shared" si="10"/>
        <v>0.31814910461030416</v>
      </c>
      <c r="AW17" s="174">
        <f t="shared" si="11"/>
        <v>-1.2753499360968455E-2</v>
      </c>
      <c r="AX17" s="174" t="e">
        <f t="shared" si="12"/>
        <v>#DIV/0!</v>
      </c>
      <c r="AY17" s="174" t="e">
        <f t="shared" si="13"/>
        <v>#DIV/0!</v>
      </c>
      <c r="AZ17" s="172"/>
      <c r="BA17" s="172"/>
      <c r="BB17" s="172"/>
      <c r="BC17" s="172"/>
      <c r="BD17" s="172"/>
    </row>
    <row r="18" spans="1:56" s="194" customFormat="1" ht="15.75" thickBot="1">
      <c r="A18" s="435"/>
      <c r="B18" s="455"/>
      <c r="C18" s="407"/>
      <c r="D18" s="167">
        <v>5</v>
      </c>
      <c r="E18" s="442"/>
      <c r="F18" s="439"/>
      <c r="G18" s="168" t="str">
        <f t="shared" si="0"/>
        <v>3.3</v>
      </c>
      <c r="H18" s="168" t="str">
        <f t="shared" si="0"/>
        <v>4.5</v>
      </c>
      <c r="I18" s="168" t="str">
        <f t="shared" si="0"/>
        <v>3.6</v>
      </c>
      <c r="J18" s="207" t="str">
        <f t="shared" si="0"/>
        <v xml:space="preserve">0.12 </v>
      </c>
      <c r="K18" s="168" t="str">
        <f t="shared" si="0"/>
        <v>0.19</v>
      </c>
      <c r="L18" s="168" t="str">
        <f t="shared" si="0"/>
        <v>0.15</v>
      </c>
      <c r="M18" s="168" t="str">
        <f t="shared" si="0"/>
        <v>0.087</v>
      </c>
      <c r="N18" s="168" t="str">
        <f t="shared" si="0"/>
        <v>6.4</v>
      </c>
      <c r="O18" s="168" t="str">
        <f t="shared" si="0"/>
        <v>6.2</v>
      </c>
      <c r="P18" s="190" t="str">
        <f t="shared" si="0"/>
        <v xml:space="preserve">0.24 </v>
      </c>
      <c r="Q18" s="168" t="str">
        <f t="shared" si="0"/>
        <v>7.0</v>
      </c>
      <c r="R18" s="186"/>
      <c r="S18" s="186"/>
      <c r="T18" s="172"/>
      <c r="U18" s="172"/>
      <c r="V18" s="172"/>
      <c r="W18" s="168">
        <v>3.2739241604186713</v>
      </c>
      <c r="X18" s="168">
        <v>4.5330000000000004</v>
      </c>
      <c r="Y18" s="169">
        <v>3.645</v>
      </c>
      <c r="Z18" s="177">
        <v>0.12458401369537182</v>
      </c>
      <c r="AA18" s="171">
        <v>0.19211792871205552</v>
      </c>
      <c r="AB18" s="168">
        <v>0.14623560126742874</v>
      </c>
      <c r="AC18" s="168">
        <v>8.7480697359368323E-2</v>
      </c>
      <c r="AD18" s="168">
        <v>6.4401866963855072</v>
      </c>
      <c r="AE18" s="168">
        <v>6.2026318850747462</v>
      </c>
      <c r="AF18" s="168">
        <v>0.23755481131076123</v>
      </c>
      <c r="AG18" s="168">
        <v>6.9906049374197314</v>
      </c>
      <c r="AH18" s="173"/>
      <c r="AI18" s="173"/>
      <c r="AM18" s="174">
        <f t="shared" si="1"/>
        <v>0</v>
      </c>
      <c r="AN18" s="174">
        <f t="shared" si="2"/>
        <v>4.9390846229831987E-3</v>
      </c>
      <c r="AO18" s="174">
        <f t="shared" si="3"/>
        <v>-2.0618556701030486E-3</v>
      </c>
      <c r="AP18" s="174">
        <f t="shared" si="4"/>
        <v>0.30752557855945228</v>
      </c>
      <c r="AQ18" s="174">
        <f t="shared" si="5"/>
        <v>4.1958041958041974E-2</v>
      </c>
      <c r="AR18" s="174">
        <f t="shared" si="6"/>
        <v>4.2859735702617946E-2</v>
      </c>
      <c r="AS18" s="174">
        <f t="shared" si="7"/>
        <v>8.3274523641496276E-2</v>
      </c>
      <c r="AT18" s="174">
        <f t="shared" si="8"/>
        <v>-1.985812807527312E-2</v>
      </c>
      <c r="AU18" s="174">
        <f t="shared" si="9"/>
        <v>-7.5268817204301203E-2</v>
      </c>
      <c r="AV18" s="174">
        <f t="shared" si="10"/>
        <v>0.56518805072402833</v>
      </c>
      <c r="AW18" s="174">
        <f t="shared" si="11"/>
        <v>-6.7925442882265114E-3</v>
      </c>
      <c r="AX18" s="174" t="e">
        <f t="shared" si="12"/>
        <v>#DIV/0!</v>
      </c>
      <c r="AY18" s="174" t="e">
        <f t="shared" si="13"/>
        <v>#DIV/0!</v>
      </c>
      <c r="AZ18" s="172"/>
      <c r="BA18" s="172"/>
      <c r="BB18" s="172"/>
      <c r="BC18" s="172"/>
      <c r="BD18" s="172"/>
    </row>
    <row r="19" spans="1:56" s="194" customFormat="1" ht="15">
      <c r="A19" s="435"/>
      <c r="B19" s="455" t="s">
        <v>254</v>
      </c>
      <c r="C19" s="437">
        <v>2</v>
      </c>
      <c r="D19" s="160">
        <v>1</v>
      </c>
      <c r="E19" s="443" t="s">
        <v>222</v>
      </c>
      <c r="F19" s="443">
        <v>1</v>
      </c>
      <c r="G19" s="168" t="str">
        <f t="shared" si="0"/>
        <v>4.5</v>
      </c>
      <c r="H19" s="168" t="str">
        <f t="shared" si="0"/>
        <v>4.5</v>
      </c>
      <c r="I19" s="169" t="str">
        <f t="shared" si="0"/>
        <v>3.7</v>
      </c>
      <c r="J19" s="170" t="str">
        <f t="shared" si="0"/>
        <v>0.70</v>
      </c>
      <c r="K19" s="171" t="str">
        <f t="shared" si="0"/>
        <v>0.61</v>
      </c>
      <c r="L19" s="168" t="str">
        <f t="shared" si="0"/>
        <v>0.25</v>
      </c>
      <c r="M19" s="168" t="str">
        <f t="shared" si="0"/>
        <v>0.14</v>
      </c>
      <c r="N19" s="168" t="str">
        <f t="shared" si="0"/>
        <v>4.7</v>
      </c>
      <c r="O19" s="168" t="str">
        <f t="shared" si="0"/>
        <v>4.2</v>
      </c>
      <c r="P19" s="168" t="str">
        <f t="shared" si="0"/>
        <v>0.48</v>
      </c>
      <c r="Q19" s="168" t="str">
        <f t="shared" si="0"/>
        <v>6.4</v>
      </c>
      <c r="R19" s="186"/>
      <c r="S19" s="186"/>
      <c r="T19" s="172"/>
      <c r="U19" s="172"/>
      <c r="V19" s="172"/>
      <c r="W19" s="178">
        <v>4.4834900196718843</v>
      </c>
      <c r="X19" s="178">
        <v>4.53</v>
      </c>
      <c r="Y19" s="179">
        <v>3.6579999999999999</v>
      </c>
      <c r="Z19" s="178">
        <v>0.70390138592023044</v>
      </c>
      <c r="AA19" s="180">
        <v>0.60934676685117639</v>
      </c>
      <c r="AB19" s="178">
        <v>0.24747702080447967</v>
      </c>
      <c r="AC19" s="178">
        <v>0.14388559249105104</v>
      </c>
      <c r="AD19" s="178">
        <v>4.7023708913891014</v>
      </c>
      <c r="AE19" s="178">
        <v>4.2253541297915387</v>
      </c>
      <c r="AF19" s="178">
        <v>0.4770167615975624</v>
      </c>
      <c r="AG19" s="178">
        <v>6.406981657456039</v>
      </c>
      <c r="AH19" s="173"/>
      <c r="AI19" s="173"/>
      <c r="AM19" s="174">
        <f t="shared" si="1"/>
        <v>0</v>
      </c>
      <c r="AN19" s="174">
        <f t="shared" si="2"/>
        <v>-2.212389380531123E-3</v>
      </c>
      <c r="AO19" s="174">
        <f t="shared" si="3"/>
        <v>-3.4288849266217894E-3</v>
      </c>
      <c r="AP19" s="174">
        <f t="shared" si="4"/>
        <v>-4.2128512413594837E-3</v>
      </c>
      <c r="AQ19" s="174">
        <f t="shared" si="5"/>
        <v>-9.0837901331245006E-3</v>
      </c>
      <c r="AR19" s="174">
        <f t="shared" si="6"/>
        <v>3.2332201619221713E-2</v>
      </c>
      <c r="AS19" s="174">
        <f t="shared" si="7"/>
        <v>2.8384781708607382E-2</v>
      </c>
      <c r="AT19" s="174">
        <f t="shared" si="8"/>
        <v>9.4504399429974531E-2</v>
      </c>
      <c r="AU19" s="174">
        <f t="shared" si="9"/>
        <v>7.7625570776255731E-2</v>
      </c>
      <c r="AV19" s="174">
        <f t="shared" si="10"/>
        <v>0.22080631755367197</v>
      </c>
      <c r="AW19" s="174">
        <f t="shared" si="11"/>
        <v>7.169285839791667E-2</v>
      </c>
      <c r="AX19" s="174" t="e">
        <f t="shared" si="12"/>
        <v>#DIV/0!</v>
      </c>
      <c r="AY19" s="174" t="e">
        <f t="shared" si="13"/>
        <v>#DIV/0!</v>
      </c>
      <c r="AZ19" s="172"/>
      <c r="BA19" s="172"/>
      <c r="BB19" s="172"/>
      <c r="BC19" s="172"/>
      <c r="BD19" s="172"/>
    </row>
    <row r="20" spans="1:56" s="194" customFormat="1" ht="15">
      <c r="A20" s="435"/>
      <c r="B20" s="455"/>
      <c r="C20" s="438"/>
      <c r="D20" s="160">
        <v>2</v>
      </c>
      <c r="E20" s="444"/>
      <c r="F20" s="444"/>
      <c r="G20" s="168" t="str">
        <f t="shared" si="0"/>
        <v>4.4</v>
      </c>
      <c r="H20" s="168" t="str">
        <f t="shared" si="0"/>
        <v>4.0</v>
      </c>
      <c r="I20" s="169" t="str">
        <f t="shared" si="0"/>
        <v>3.2</v>
      </c>
      <c r="J20" s="175" t="str">
        <f t="shared" si="0"/>
        <v>0.089</v>
      </c>
      <c r="K20" s="171" t="str">
        <f t="shared" si="0"/>
        <v>0.62</v>
      </c>
      <c r="L20" s="168" t="str">
        <f t="shared" si="0"/>
        <v>0.33</v>
      </c>
      <c r="M20" s="168" t="str">
        <f t="shared" si="0"/>
        <v>0.073</v>
      </c>
      <c r="N20" s="168" t="str">
        <f t="shared" si="0"/>
        <v>7.4</v>
      </c>
      <c r="O20" s="168" t="str">
        <f t="shared" si="0"/>
        <v>6.6</v>
      </c>
      <c r="P20" s="190" t="str">
        <f t="shared" si="0"/>
        <v xml:space="preserve">0.78 </v>
      </c>
      <c r="Q20" s="168" t="str">
        <f t="shared" si="0"/>
        <v>8.5</v>
      </c>
      <c r="R20" s="186"/>
      <c r="S20" s="186"/>
      <c r="T20" s="172"/>
      <c r="U20" s="172"/>
      <c r="V20" s="172"/>
      <c r="W20" s="178">
        <v>4.3992347796423488</v>
      </c>
      <c r="X20" s="178">
        <v>4.0369999999999999</v>
      </c>
      <c r="Y20" s="179">
        <v>3.2029999999999998</v>
      </c>
      <c r="Z20" s="178">
        <v>8.9195948314503462E-2</v>
      </c>
      <c r="AA20" s="180">
        <v>0.6222998270183171</v>
      </c>
      <c r="AB20" s="178">
        <v>0.33066329260570115</v>
      </c>
      <c r="AC20" s="178">
        <v>7.3337957940415588E-2</v>
      </c>
      <c r="AD20" s="178">
        <v>7.3805785481996846</v>
      </c>
      <c r="AE20" s="178">
        <v>6.6046296697114695</v>
      </c>
      <c r="AF20" s="178">
        <v>0.77594887848821525</v>
      </c>
      <c r="AG20" s="178">
        <v>8.4960755740786222</v>
      </c>
      <c r="AH20" s="173"/>
      <c r="AI20" s="173"/>
      <c r="AM20" s="174">
        <f t="shared" si="1"/>
        <v>0</v>
      </c>
      <c r="AN20" s="174">
        <f t="shared" si="2"/>
        <v>-3.3552876848514037E-3</v>
      </c>
      <c r="AO20" s="174">
        <f t="shared" si="3"/>
        <v>-9.3749999999989675E-4</v>
      </c>
      <c r="AP20" s="174">
        <f t="shared" si="4"/>
        <v>1.8813660562296802E-2</v>
      </c>
      <c r="AQ20" s="174">
        <f t="shared" si="5"/>
        <v>4.5344619105198367E-3</v>
      </c>
      <c r="AR20" s="174">
        <f t="shared" si="6"/>
        <v>4.1732740282343944E-2</v>
      </c>
      <c r="AS20" s="174">
        <f t="shared" si="7"/>
        <v>3.4729895183205461E-2</v>
      </c>
      <c r="AT20" s="174">
        <f t="shared" si="8"/>
        <v>3.9880055144375044E-2</v>
      </c>
      <c r="AU20" s="174">
        <f t="shared" si="9"/>
        <v>-9.5846645367412102E-3</v>
      </c>
      <c r="AV20" s="174">
        <f t="shared" si="10"/>
        <v>0.32244244760733498</v>
      </c>
      <c r="AW20" s="174">
        <f t="shared" si="11"/>
        <v>3.7187148146918488E-2</v>
      </c>
      <c r="AX20" s="174" t="e">
        <f t="shared" si="12"/>
        <v>#DIV/0!</v>
      </c>
      <c r="AY20" s="174" t="e">
        <f t="shared" si="13"/>
        <v>#DIV/0!</v>
      </c>
      <c r="AZ20" s="172"/>
      <c r="BA20" s="172"/>
      <c r="BB20" s="172"/>
      <c r="BC20" s="172"/>
      <c r="BD20" s="172"/>
    </row>
    <row r="21" spans="1:56" s="194" customFormat="1" ht="15">
      <c r="A21" s="435"/>
      <c r="B21" s="455"/>
      <c r="C21" s="438"/>
      <c r="D21" s="160">
        <v>3</v>
      </c>
      <c r="E21" s="444"/>
      <c r="F21" s="444"/>
      <c r="G21" s="168" t="str">
        <f t="shared" si="0"/>
        <v>3.9</v>
      </c>
      <c r="H21" s="168" t="str">
        <f t="shared" si="0"/>
        <v>4.3</v>
      </c>
      <c r="I21" s="169" t="str">
        <f t="shared" si="0"/>
        <v>3.5</v>
      </c>
      <c r="J21" s="175" t="str">
        <f t="shared" si="0"/>
        <v>0.12</v>
      </c>
      <c r="K21" s="171" t="str">
        <f t="shared" si="0"/>
        <v>0.47</v>
      </c>
      <c r="L21" s="168" t="str">
        <f t="shared" si="0"/>
        <v>0.32</v>
      </c>
      <c r="M21" s="168" t="str">
        <f t="shared" si="0"/>
        <v>0.065</v>
      </c>
      <c r="N21" s="168" t="str">
        <f t="shared" si="0"/>
        <v>5.7</v>
      </c>
      <c r="O21" s="168" t="str">
        <f t="shared" si="0"/>
        <v>5.1</v>
      </c>
      <c r="P21" s="168" t="str">
        <f t="shared" si="0"/>
        <v>0.63</v>
      </c>
      <c r="Q21" s="168" t="str">
        <f t="shared" si="0"/>
        <v>6.7</v>
      </c>
      <c r="R21" s="186"/>
      <c r="S21" s="186"/>
      <c r="T21" s="172"/>
      <c r="U21" s="172"/>
      <c r="V21" s="172"/>
      <c r="W21" s="178">
        <v>3.8965881793818564</v>
      </c>
      <c r="X21" s="178">
        <v>4.3479999999999999</v>
      </c>
      <c r="Y21" s="179">
        <v>3.4889999999999999</v>
      </c>
      <c r="Z21" s="178">
        <v>0.11779175855369212</v>
      </c>
      <c r="AA21" s="180">
        <v>0.47461267508142813</v>
      </c>
      <c r="AB21" s="178">
        <v>0.32159814318809182</v>
      </c>
      <c r="AC21" s="178">
        <v>6.5018027380755239E-2</v>
      </c>
      <c r="AD21" s="178">
        <v>5.7071949140927742</v>
      </c>
      <c r="AE21" s="178">
        <v>5.0752236566569877</v>
      </c>
      <c r="AF21" s="178">
        <v>0.63197125743578619</v>
      </c>
      <c r="AG21" s="178">
        <v>6.6862155182967413</v>
      </c>
      <c r="AH21" s="173"/>
      <c r="AI21" s="173"/>
      <c r="AM21" s="174">
        <f t="shared" si="1"/>
        <v>0</v>
      </c>
      <c r="AN21" s="174">
        <f t="shared" si="2"/>
        <v>-5.5504162812210966E-3</v>
      </c>
      <c r="AO21" s="174">
        <f t="shared" si="3"/>
        <v>-5.7355893318032105E-4</v>
      </c>
      <c r="AP21" s="174">
        <f t="shared" si="4"/>
        <v>-0.19492958696660823</v>
      </c>
      <c r="AQ21" s="174">
        <f t="shared" si="5"/>
        <v>-7.1841947715028821E-3</v>
      </c>
      <c r="AR21" s="174">
        <f t="shared" si="6"/>
        <v>1.7250476924950364E-2</v>
      </c>
      <c r="AS21" s="174">
        <f t="shared" si="7"/>
        <v>-1.7240161096587055E-2</v>
      </c>
      <c r="AT21" s="174">
        <f t="shared" si="8"/>
        <v>6.2660938127493987E-2</v>
      </c>
      <c r="AU21" s="174">
        <f t="shared" si="9"/>
        <v>5.4263565891472902E-2</v>
      </c>
      <c r="AV21" s="174">
        <f t="shared" si="10"/>
        <v>0.12505079433347377</v>
      </c>
      <c r="AW21" s="174">
        <f t="shared" si="11"/>
        <v>5.1557957449394592E-2</v>
      </c>
      <c r="AX21" s="174" t="e">
        <f t="shared" si="12"/>
        <v>#DIV/0!</v>
      </c>
      <c r="AY21" s="174" t="e">
        <f t="shared" si="13"/>
        <v>#DIV/0!</v>
      </c>
      <c r="AZ21" s="172"/>
      <c r="BA21" s="172"/>
      <c r="BB21" s="172"/>
      <c r="BC21" s="172"/>
      <c r="BD21" s="172"/>
    </row>
    <row r="22" spans="1:56" s="194" customFormat="1" ht="15">
      <c r="A22" s="435"/>
      <c r="B22" s="455"/>
      <c r="C22" s="438"/>
      <c r="D22" s="160">
        <v>4</v>
      </c>
      <c r="E22" s="444"/>
      <c r="F22" s="444"/>
      <c r="G22" s="168" t="str">
        <f t="shared" si="0"/>
        <v>4.8</v>
      </c>
      <c r="H22" s="168" t="str">
        <f t="shared" si="0"/>
        <v>4.1</v>
      </c>
      <c r="I22" s="169" t="str">
        <f t="shared" si="0"/>
        <v>3.3</v>
      </c>
      <c r="J22" s="199" t="str">
        <f t="shared" si="0"/>
        <v xml:space="preserve">0.43 </v>
      </c>
      <c r="K22" s="171" t="str">
        <f t="shared" si="0"/>
        <v>1.1</v>
      </c>
      <c r="L22" s="168" t="str">
        <f t="shared" si="0"/>
        <v>0.45</v>
      </c>
      <c r="M22" s="168" t="str">
        <f t="shared" si="0"/>
        <v>0.093</v>
      </c>
      <c r="N22" s="168" t="str">
        <f t="shared" si="0"/>
        <v>4.0</v>
      </c>
      <c r="O22" s="168" t="str">
        <f t="shared" si="0"/>
        <v>3.5</v>
      </c>
      <c r="P22" s="190" t="str">
        <f t="shared" si="0"/>
        <v xml:space="preserve">0.50 </v>
      </c>
      <c r="Q22" s="168" t="str">
        <f t="shared" si="0"/>
        <v>6.1</v>
      </c>
      <c r="R22" s="186"/>
      <c r="S22" s="186"/>
      <c r="T22" s="172"/>
      <c r="U22" s="172"/>
      <c r="V22" s="172"/>
      <c r="W22" s="178">
        <v>4.7754489888719283</v>
      </c>
      <c r="X22" s="178">
        <v>4.1459999999999999</v>
      </c>
      <c r="Y22" s="179">
        <v>3.2669999999999999</v>
      </c>
      <c r="Z22" s="178">
        <v>0.43150899600100145</v>
      </c>
      <c r="AA22" s="180">
        <v>1.0790126253745553</v>
      </c>
      <c r="AB22" s="178">
        <v>0.44693213495554013</v>
      </c>
      <c r="AC22" s="178">
        <v>9.3275483997131856E-2</v>
      </c>
      <c r="AD22" s="178">
        <v>4.0222032322667616</v>
      </c>
      <c r="AE22" s="178">
        <v>3.5239755411121223</v>
      </c>
      <c r="AF22" s="178">
        <v>0.49822769115463955</v>
      </c>
      <c r="AG22" s="178">
        <v>6.0729324725949905</v>
      </c>
      <c r="AH22" s="173"/>
      <c r="AI22" s="173"/>
      <c r="AM22" s="174">
        <f t="shared" si="1"/>
        <v>0</v>
      </c>
      <c r="AN22" s="174">
        <f t="shared" si="2"/>
        <v>-3.1454149528187514E-3</v>
      </c>
      <c r="AO22" s="174">
        <f t="shared" si="3"/>
        <v>-3.0618493570112979E-4</v>
      </c>
      <c r="AP22" s="174">
        <f t="shared" si="4"/>
        <v>0.45821338276599344</v>
      </c>
      <c r="AQ22" s="174">
        <f t="shared" si="5"/>
        <v>2.0278124596375097E-2</v>
      </c>
      <c r="AR22" s="174">
        <f t="shared" si="6"/>
        <v>8.7512990209484207E-2</v>
      </c>
      <c r="AS22" s="174">
        <f t="shared" si="7"/>
        <v>0.19742152905678126</v>
      </c>
      <c r="AT22" s="174">
        <f t="shared" si="8"/>
        <v>9.6846651322694252E-2</v>
      </c>
      <c r="AU22" s="174">
        <f t="shared" si="9"/>
        <v>4.0000000000000036E-2</v>
      </c>
      <c r="AV22" s="174">
        <f t="shared" si="10"/>
        <v>0.36345242286444002</v>
      </c>
      <c r="AW22" s="174">
        <f t="shared" si="11"/>
        <v>0.12711708652626877</v>
      </c>
      <c r="AX22" s="174" t="e">
        <f t="shared" si="12"/>
        <v>#DIV/0!</v>
      </c>
      <c r="AY22" s="174" t="e">
        <f t="shared" si="13"/>
        <v>#DIV/0!</v>
      </c>
      <c r="AZ22" s="172"/>
      <c r="BA22" s="172"/>
      <c r="BB22" s="172"/>
      <c r="BC22" s="172"/>
      <c r="BD22" s="172"/>
    </row>
    <row r="23" spans="1:56" s="194" customFormat="1" ht="15.75" thickBot="1">
      <c r="A23" s="435"/>
      <c r="B23" s="455"/>
      <c r="C23" s="438"/>
      <c r="D23" s="160">
        <v>5</v>
      </c>
      <c r="E23" s="445"/>
      <c r="F23" s="445"/>
      <c r="G23" s="168" t="str">
        <f t="shared" si="0"/>
        <v>3.7</v>
      </c>
      <c r="H23" s="168" t="str">
        <f t="shared" si="0"/>
        <v>4.2</v>
      </c>
      <c r="I23" s="169" t="str">
        <f t="shared" si="0"/>
        <v>3.4</v>
      </c>
      <c r="J23" s="198" t="str">
        <f t="shared" si="0"/>
        <v xml:space="preserve">0.12 </v>
      </c>
      <c r="K23" s="171" t="str">
        <f t="shared" si="0"/>
        <v>0.27</v>
      </c>
      <c r="L23" s="168" t="str">
        <f t="shared" si="0"/>
        <v>0.21</v>
      </c>
      <c r="M23" s="168" t="str">
        <f t="shared" si="0"/>
        <v>0.049</v>
      </c>
      <c r="N23" s="168" t="str">
        <f t="shared" si="0"/>
        <v>7.3</v>
      </c>
      <c r="O23" s="168" t="str">
        <f t="shared" si="0"/>
        <v>6.6</v>
      </c>
      <c r="P23" s="190" t="str">
        <f t="shared" si="0"/>
        <v xml:space="preserve">0.61 </v>
      </c>
      <c r="Q23" s="168" t="str">
        <f t="shared" si="0"/>
        <v>7.9</v>
      </c>
      <c r="R23" s="186"/>
      <c r="S23" s="186"/>
      <c r="T23" s="172"/>
      <c r="U23" s="172"/>
      <c r="V23" s="172"/>
      <c r="W23" s="178">
        <v>3.7466348270058849</v>
      </c>
      <c r="X23" s="178">
        <v>4.2009999999999996</v>
      </c>
      <c r="Y23" s="179">
        <v>3.4039999999999999</v>
      </c>
      <c r="Z23" s="178">
        <v>0.1186438341838581</v>
      </c>
      <c r="AA23" s="180">
        <v>0.27349544686414701</v>
      </c>
      <c r="AB23" s="178">
        <v>0.21436180870886551</v>
      </c>
      <c r="AC23" s="178">
        <v>4.9300829786244518E-2</v>
      </c>
      <c r="AD23" s="178">
        <v>7.2536778476589561</v>
      </c>
      <c r="AE23" s="178">
        <v>6.6464244135573054</v>
      </c>
      <c r="AF23" s="178">
        <v>0.60725343410165111</v>
      </c>
      <c r="AG23" s="178">
        <v>7.9094797672020709</v>
      </c>
      <c r="AH23" s="173"/>
      <c r="AI23" s="173"/>
      <c r="AM23" s="174">
        <f t="shared" si="1"/>
        <v>0</v>
      </c>
      <c r="AN23" s="174">
        <f t="shared" si="2"/>
        <v>-2.5056675814340793E-3</v>
      </c>
      <c r="AO23" s="174">
        <f t="shared" si="3"/>
        <v>1.9058789033865858E-3</v>
      </c>
      <c r="AP23" s="174">
        <f t="shared" si="4"/>
        <v>0.39563952605817487</v>
      </c>
      <c r="AQ23" s="174">
        <f t="shared" si="5"/>
        <v>3.3018085282893551E-2</v>
      </c>
      <c r="AR23" s="174">
        <f t="shared" si="6"/>
        <v>3.8495843590566819E-2</v>
      </c>
      <c r="AS23" s="174">
        <f t="shared" si="7"/>
        <v>6.5886673214056862E-2</v>
      </c>
      <c r="AT23" s="174">
        <f t="shared" si="8"/>
        <v>5.5437615685435288E-2</v>
      </c>
      <c r="AU23" s="174">
        <f t="shared" si="9"/>
        <v>2.439024390243905E-2</v>
      </c>
      <c r="AV23" s="174">
        <f t="shared" si="10"/>
        <v>0.29944752769841865</v>
      </c>
      <c r="AW23" s="174">
        <f t="shared" si="11"/>
        <v>6.2221775464467E-2</v>
      </c>
      <c r="AX23" s="174" t="e">
        <f t="shared" si="12"/>
        <v>#DIV/0!</v>
      </c>
      <c r="AY23" s="174" t="e">
        <f t="shared" si="13"/>
        <v>#DIV/0!</v>
      </c>
      <c r="AZ23" s="172"/>
      <c r="BA23" s="172"/>
      <c r="BB23" s="172"/>
      <c r="BC23" s="172"/>
      <c r="BD23" s="172"/>
    </row>
    <row r="24" spans="1:56" s="194" customFormat="1" ht="15">
      <c r="A24" s="435"/>
      <c r="B24" s="455"/>
      <c r="C24" s="438"/>
      <c r="D24" s="160">
        <v>1</v>
      </c>
      <c r="E24" s="446" t="s">
        <v>225</v>
      </c>
      <c r="F24" s="443">
        <v>1</v>
      </c>
      <c r="G24" s="168" t="str">
        <f t="shared" si="0"/>
        <v>4.1</v>
      </c>
      <c r="H24" s="168" t="str">
        <f t="shared" si="0"/>
        <v>4.6</v>
      </c>
      <c r="I24" s="169" t="str">
        <f t="shared" si="0"/>
        <v>3.6</v>
      </c>
      <c r="J24" s="170" t="str">
        <f t="shared" si="0"/>
        <v>0.19</v>
      </c>
      <c r="K24" s="171" t="str">
        <f t="shared" si="0"/>
        <v>0.31</v>
      </c>
      <c r="L24" s="168" t="str">
        <f t="shared" si="0"/>
        <v>0.17</v>
      </c>
      <c r="M24" s="168" t="str">
        <f t="shared" si="0"/>
        <v>0.099</v>
      </c>
      <c r="N24" s="168" t="str">
        <f t="shared" si="0"/>
        <v>5.7</v>
      </c>
      <c r="O24" s="168" t="str">
        <f t="shared" si="0"/>
        <v>5.3</v>
      </c>
      <c r="P24" s="168" t="str">
        <f t="shared" si="0"/>
        <v>0.47</v>
      </c>
      <c r="Q24" s="168" t="str">
        <f t="shared" si="0"/>
        <v>6.5</v>
      </c>
      <c r="R24" s="186"/>
      <c r="S24" s="186"/>
      <c r="T24" s="172"/>
      <c r="U24" s="172"/>
      <c r="V24" s="172"/>
      <c r="W24" s="178">
        <v>4.1056432803678895</v>
      </c>
      <c r="X24" s="178">
        <v>4.5570000000000004</v>
      </c>
      <c r="Y24" s="178">
        <v>3.621</v>
      </c>
      <c r="Z24" s="181">
        <v>0.19162854307578206</v>
      </c>
      <c r="AA24" s="178">
        <v>0.3074958526263491</v>
      </c>
      <c r="AB24" s="178">
        <v>0.16901466306742624</v>
      </c>
      <c r="AC24" s="178">
        <v>9.9017342020206511E-2</v>
      </c>
      <c r="AD24" s="178">
        <v>5.7186786233273121</v>
      </c>
      <c r="AE24" s="178">
        <v>5.2521713457518713</v>
      </c>
      <c r="AF24" s="178">
        <v>0.46650727757544141</v>
      </c>
      <c r="AG24" s="178">
        <v>6.4858350241170761</v>
      </c>
      <c r="AH24" s="173"/>
      <c r="AI24" s="173"/>
      <c r="AM24" s="174">
        <f t="shared" si="1"/>
        <v>0</v>
      </c>
      <c r="AN24" s="174">
        <f t="shared" si="2"/>
        <v>-1.8687479388808902E-3</v>
      </c>
      <c r="AO24" s="174">
        <f t="shared" si="3"/>
        <v>1.3789299503584925E-3</v>
      </c>
      <c r="AP24" s="174">
        <f t="shared" si="4"/>
        <v>0.22556413963282818</v>
      </c>
      <c r="AQ24" s="174">
        <f t="shared" si="5"/>
        <v>3.4890597279716121E-2</v>
      </c>
      <c r="AR24" s="174">
        <f t="shared" si="6"/>
        <v>4.9667058362709978E-3</v>
      </c>
      <c r="AS24" s="174">
        <f t="shared" si="7"/>
        <v>0.10264663072223705</v>
      </c>
      <c r="AT24" s="174">
        <f t="shared" si="8"/>
        <v>5.7972150312547308E-2</v>
      </c>
      <c r="AU24" s="174">
        <f t="shared" si="9"/>
        <v>4.1825095057034321E-2</v>
      </c>
      <c r="AV24" s="174">
        <f t="shared" si="10"/>
        <v>0.20819826959384938</v>
      </c>
      <c r="AW24" s="174">
        <f t="shared" si="11"/>
        <v>6.231537557962806E-2</v>
      </c>
      <c r="AX24" s="174" t="e">
        <f t="shared" si="12"/>
        <v>#DIV/0!</v>
      </c>
      <c r="AY24" s="174" t="e">
        <f t="shared" si="13"/>
        <v>#DIV/0!</v>
      </c>
      <c r="AZ24" s="172"/>
      <c r="BA24" s="172"/>
      <c r="BB24" s="172"/>
      <c r="BC24" s="172"/>
      <c r="BD24" s="172"/>
    </row>
    <row r="25" spans="1:56" s="194" customFormat="1" ht="15">
      <c r="A25" s="435"/>
      <c r="B25" s="455"/>
      <c r="C25" s="438"/>
      <c r="D25" s="160">
        <v>2</v>
      </c>
      <c r="E25" s="447"/>
      <c r="F25" s="444"/>
      <c r="G25" s="168" t="str">
        <f t="shared" ref="G25:Q28" si="14">IF(ABS(AM25)&lt;0.25,FIXED(ROUND(W25,1-INT(LOG(ABS(W25)))),1-INT(LOG(ABS(W25))),FALSE),FIXED(ROUND(W25,1-INT(LOG(ABS(W25)))),1-INT(LOG(ABS(W25))),FALSE)&amp;" ")</f>
        <v>3.7</v>
      </c>
      <c r="H25" s="168" t="str">
        <f t="shared" si="14"/>
        <v>4.4</v>
      </c>
      <c r="I25" s="169" t="str">
        <f t="shared" si="14"/>
        <v>3.6</v>
      </c>
      <c r="J25" s="199" t="str">
        <f t="shared" si="14"/>
        <v xml:space="preserve">0.057 </v>
      </c>
      <c r="K25" s="171" t="str">
        <f t="shared" si="14"/>
        <v>0.28</v>
      </c>
      <c r="L25" s="168" t="str">
        <f t="shared" si="14"/>
        <v>0.20</v>
      </c>
      <c r="M25" s="168" t="str">
        <f t="shared" si="14"/>
        <v>0.066</v>
      </c>
      <c r="N25" s="168" t="str">
        <f t="shared" si="14"/>
        <v>7.0</v>
      </c>
      <c r="O25" s="168" t="str">
        <f t="shared" si="14"/>
        <v>6.4</v>
      </c>
      <c r="P25" s="190" t="str">
        <f t="shared" si="14"/>
        <v xml:space="preserve">0.58 </v>
      </c>
      <c r="Q25" s="168" t="str">
        <f t="shared" si="14"/>
        <v>7.6</v>
      </c>
      <c r="R25" s="186"/>
      <c r="S25" s="186"/>
      <c r="T25" s="172"/>
      <c r="U25" s="172"/>
      <c r="V25" s="172"/>
      <c r="W25" s="178">
        <v>3.6736720546082111</v>
      </c>
      <c r="X25" s="178">
        <v>4.4420000000000002</v>
      </c>
      <c r="Y25" s="178">
        <v>3.5670000000000002</v>
      </c>
      <c r="Z25" s="178">
        <v>5.7263086297295172E-2</v>
      </c>
      <c r="AA25" s="178">
        <v>0.27654292195178276</v>
      </c>
      <c r="AB25" s="178">
        <v>0.20169977580550749</v>
      </c>
      <c r="AC25" s="178">
        <v>6.6195794495479826E-2</v>
      </c>
      <c r="AD25" s="178">
        <v>7.0165413367193947</v>
      </c>
      <c r="AE25" s="178">
        <v>6.4341954350530939</v>
      </c>
      <c r="AF25" s="178">
        <v>0.58234590166630107</v>
      </c>
      <c r="AG25" s="178">
        <v>7.6182429152694597</v>
      </c>
      <c r="AH25" s="173"/>
      <c r="AI25" s="173"/>
      <c r="AM25" s="174">
        <f t="shared" si="1"/>
        <v>0</v>
      </c>
      <c r="AN25" s="174">
        <f t="shared" si="2"/>
        <v>-3.6150022593764153E-3</v>
      </c>
      <c r="AO25" s="174">
        <f t="shared" si="3"/>
        <v>-4.2069835927641477E-4</v>
      </c>
      <c r="AP25" s="174">
        <f t="shared" si="4"/>
        <v>-0.7271321744351763</v>
      </c>
      <c r="AQ25" s="174">
        <f t="shared" si="5"/>
        <v>9.9109692591971433E-3</v>
      </c>
      <c r="AR25" s="174">
        <f t="shared" si="6"/>
        <v>4.7546483718435666E-3</v>
      </c>
      <c r="AS25" s="174">
        <f t="shared" si="7"/>
        <v>2.1450935980281086E-2</v>
      </c>
      <c r="AT25" s="174">
        <f t="shared" si="8"/>
        <v>5.6539250152070245E-2</v>
      </c>
      <c r="AU25" s="174">
        <f t="shared" si="9"/>
        <v>6.4102564102563051E-3</v>
      </c>
      <c r="AV25" s="174">
        <f t="shared" si="10"/>
        <v>0.39422186681218535</v>
      </c>
      <c r="AW25" s="174">
        <f t="shared" si="11"/>
        <v>5.0070899208274948E-2</v>
      </c>
      <c r="AX25" s="174" t="e">
        <f t="shared" si="12"/>
        <v>#DIV/0!</v>
      </c>
      <c r="AY25" s="174" t="e">
        <f t="shared" si="13"/>
        <v>#DIV/0!</v>
      </c>
      <c r="AZ25" s="172"/>
      <c r="BA25" s="172"/>
      <c r="BB25" s="172"/>
      <c r="BC25" s="172"/>
      <c r="BD25" s="172"/>
    </row>
    <row r="26" spans="1:56" s="194" customFormat="1" ht="15">
      <c r="A26" s="435"/>
      <c r="B26" s="455"/>
      <c r="C26" s="438"/>
      <c r="D26" s="160">
        <v>3</v>
      </c>
      <c r="E26" s="447"/>
      <c r="F26" s="444"/>
      <c r="G26" s="168" t="str">
        <f t="shared" si="14"/>
        <v>3.7</v>
      </c>
      <c r="H26" s="168" t="str">
        <f t="shared" si="14"/>
        <v>4.4</v>
      </c>
      <c r="I26" s="169" t="str">
        <f t="shared" si="14"/>
        <v>3.6</v>
      </c>
      <c r="J26" s="175" t="str">
        <f t="shared" si="14"/>
        <v>0.043</v>
      </c>
      <c r="K26" s="171" t="str">
        <f t="shared" si="14"/>
        <v>0.30</v>
      </c>
      <c r="L26" s="168" t="str">
        <f t="shared" si="14"/>
        <v>0.22</v>
      </c>
      <c r="M26" s="168" t="str">
        <f t="shared" si="14"/>
        <v>0.073</v>
      </c>
      <c r="N26" s="168" t="str">
        <f t="shared" si="14"/>
        <v>6.1</v>
      </c>
      <c r="O26" s="168" t="str">
        <f t="shared" si="14"/>
        <v>5.4</v>
      </c>
      <c r="P26" s="168" t="str">
        <f t="shared" si="14"/>
        <v>0.75</v>
      </c>
      <c r="Q26" s="168" t="str">
        <f t="shared" si="14"/>
        <v>6.7</v>
      </c>
      <c r="R26" s="186"/>
      <c r="S26" s="186"/>
      <c r="T26" s="172"/>
      <c r="U26" s="172"/>
      <c r="V26" s="172"/>
      <c r="W26" s="178">
        <v>3.7405676879713394</v>
      </c>
      <c r="X26" s="178">
        <v>4.4459999999999997</v>
      </c>
      <c r="Y26" s="178">
        <v>3.5630000000000002</v>
      </c>
      <c r="Z26" s="178">
        <v>4.28090711413254E-2</v>
      </c>
      <c r="AA26" s="178">
        <v>0.29945754601241625</v>
      </c>
      <c r="AB26" s="178">
        <v>0.21792559634139924</v>
      </c>
      <c r="AC26" s="178">
        <v>7.3144678223146659E-2</v>
      </c>
      <c r="AD26" s="178">
        <v>6.1125192555593362</v>
      </c>
      <c r="AE26" s="178">
        <v>5.3583663059920195</v>
      </c>
      <c r="AF26" s="178">
        <v>0.75415294956731616</v>
      </c>
      <c r="AG26" s="178">
        <v>6.7458561472776237</v>
      </c>
      <c r="AH26" s="173"/>
      <c r="AI26" s="173"/>
      <c r="AM26" s="174">
        <f t="shared" si="1"/>
        <v>0</v>
      </c>
      <c r="AN26" s="174">
        <f t="shared" si="2"/>
        <v>-4.0650406504064577E-3</v>
      </c>
      <c r="AO26" s="174">
        <f t="shared" si="3"/>
        <v>3.4960145434204263E-3</v>
      </c>
      <c r="AP26" s="174">
        <f t="shared" si="4"/>
        <v>8.3494632169979779E-2</v>
      </c>
      <c r="AQ26" s="174">
        <f t="shared" si="5"/>
        <v>9.392611145898188E-4</v>
      </c>
      <c r="AR26" s="174">
        <f t="shared" si="6"/>
        <v>2.862688015526508E-3</v>
      </c>
      <c r="AS26" s="174">
        <f t="shared" si="7"/>
        <v>2.5605619427850879E-2</v>
      </c>
      <c r="AT26" s="174">
        <f t="shared" si="8"/>
        <v>1.7431561597334711E-2</v>
      </c>
      <c r="AU26" s="174">
        <f t="shared" si="9"/>
        <v>2.272727272727269E-2</v>
      </c>
      <c r="AV26" s="174">
        <f t="shared" si="10"/>
        <v>-2.1914006956984183E-2</v>
      </c>
      <c r="AW26" s="174">
        <f t="shared" si="11"/>
        <v>1.6786163946471998E-2</v>
      </c>
      <c r="AX26" s="174" t="e">
        <f t="shared" si="12"/>
        <v>#DIV/0!</v>
      </c>
      <c r="AY26" s="174" t="e">
        <f t="shared" si="13"/>
        <v>#DIV/0!</v>
      </c>
      <c r="AZ26" s="172"/>
      <c r="BA26" s="172"/>
      <c r="BB26" s="172"/>
      <c r="BC26" s="172"/>
      <c r="BD26" s="172"/>
    </row>
    <row r="27" spans="1:56" s="194" customFormat="1" ht="15">
      <c r="A27" s="435"/>
      <c r="B27" s="455"/>
      <c r="C27" s="438"/>
      <c r="D27" s="160">
        <v>4</v>
      </c>
      <c r="E27" s="447"/>
      <c r="F27" s="444"/>
      <c r="G27" s="168" t="str">
        <f t="shared" si="14"/>
        <v>3.2</v>
      </c>
      <c r="H27" s="168" t="str">
        <f t="shared" si="14"/>
        <v>4.6</v>
      </c>
      <c r="I27" s="169" t="str">
        <f t="shared" si="14"/>
        <v>3.6</v>
      </c>
      <c r="J27" s="175" t="str">
        <f t="shared" si="14"/>
        <v>0.046</v>
      </c>
      <c r="K27" s="171" t="str">
        <f t="shared" si="14"/>
        <v>0.42</v>
      </c>
      <c r="L27" s="168" t="str">
        <f t="shared" si="14"/>
        <v>0.18</v>
      </c>
      <c r="M27" s="168" t="str">
        <f t="shared" si="14"/>
        <v>0.069</v>
      </c>
      <c r="N27" s="168" t="str">
        <f t="shared" si="14"/>
        <v>5.2</v>
      </c>
      <c r="O27" s="168" t="str">
        <f t="shared" si="14"/>
        <v>4.7</v>
      </c>
      <c r="P27" s="190" t="str">
        <f t="shared" si="14"/>
        <v xml:space="preserve">0.43 </v>
      </c>
      <c r="Q27" s="168" t="str">
        <f t="shared" si="14"/>
        <v>5.9</v>
      </c>
      <c r="R27" s="186"/>
      <c r="S27" s="186"/>
      <c r="T27" s="172"/>
      <c r="U27" s="172"/>
      <c r="V27" s="172"/>
      <c r="W27" s="178">
        <v>3.1553828425963055</v>
      </c>
      <c r="X27" s="178">
        <v>4.5869999999999997</v>
      </c>
      <c r="Y27" s="178">
        <v>3.6389999999999998</v>
      </c>
      <c r="Z27" s="178">
        <v>4.558848396430782E-2</v>
      </c>
      <c r="AA27" s="178">
        <v>0.4195333696401613</v>
      </c>
      <c r="AB27" s="178">
        <v>0.1762765616038901</v>
      </c>
      <c r="AC27" s="178">
        <v>6.8524996990304218E-2</v>
      </c>
      <c r="AD27" s="178">
        <v>5.1846529822293395</v>
      </c>
      <c r="AE27" s="178">
        <v>4.7498927583701889</v>
      </c>
      <c r="AF27" s="178">
        <v>0.43476022385915075</v>
      </c>
      <c r="AG27" s="178">
        <v>5.894576394428003</v>
      </c>
      <c r="AH27" s="173"/>
      <c r="AI27" s="173"/>
      <c r="AM27" s="174">
        <f t="shared" si="1"/>
        <v>0</v>
      </c>
      <c r="AN27" s="174">
        <f t="shared" si="2"/>
        <v>-2.9517874713021787E-3</v>
      </c>
      <c r="AO27" s="174">
        <f t="shared" si="3"/>
        <v>2.0567667626490722E-3</v>
      </c>
      <c r="AP27" s="174">
        <f t="shared" si="4"/>
        <v>4.5679341879316021E-2</v>
      </c>
      <c r="AQ27" s="174">
        <f t="shared" si="5"/>
        <v>1.8785495849716047E-2</v>
      </c>
      <c r="AR27" s="174">
        <f t="shared" si="6"/>
        <v>3.8615219465647967E-3</v>
      </c>
      <c r="AS27" s="174">
        <f t="shared" si="7"/>
        <v>2.1237067170633249E-2</v>
      </c>
      <c r="AT27" s="174">
        <f t="shared" si="8"/>
        <v>6.3053701037068977E-2</v>
      </c>
      <c r="AU27" s="174">
        <f t="shared" si="9"/>
        <v>2.9535864978902947E-2</v>
      </c>
      <c r="AV27" s="174">
        <f t="shared" si="10"/>
        <v>0.31974117136260211</v>
      </c>
      <c r="AW27" s="174">
        <f t="shared" si="11"/>
        <v>5.7753107362165754E-2</v>
      </c>
      <c r="AX27" s="174" t="e">
        <f t="shared" si="12"/>
        <v>#DIV/0!</v>
      </c>
      <c r="AY27" s="174" t="e">
        <f t="shared" si="13"/>
        <v>#DIV/0!</v>
      </c>
      <c r="AZ27" s="172"/>
      <c r="BA27" s="172"/>
      <c r="BB27" s="172"/>
      <c r="BC27" s="172"/>
      <c r="BD27" s="172"/>
    </row>
    <row r="28" spans="1:56" s="194" customFormat="1" ht="15.75" thickBot="1">
      <c r="A28" s="436"/>
      <c r="B28" s="455"/>
      <c r="C28" s="439"/>
      <c r="D28" s="160">
        <v>5</v>
      </c>
      <c r="E28" s="448"/>
      <c r="F28" s="445"/>
      <c r="G28" s="168" t="str">
        <f t="shared" si="14"/>
        <v>3.1</v>
      </c>
      <c r="H28" s="168" t="str">
        <f t="shared" si="14"/>
        <v>4.5</v>
      </c>
      <c r="I28" s="169" t="str">
        <f t="shared" si="14"/>
        <v>3.6</v>
      </c>
      <c r="J28" s="198" t="str">
        <f t="shared" si="14"/>
        <v xml:space="preserve">0.045 </v>
      </c>
      <c r="K28" s="171" t="str">
        <f t="shared" si="14"/>
        <v>0.22</v>
      </c>
      <c r="L28" s="168" t="str">
        <f t="shared" si="14"/>
        <v>0.19</v>
      </c>
      <c r="M28" s="168" t="str">
        <f t="shared" si="14"/>
        <v>0.060</v>
      </c>
      <c r="N28" s="168" t="str">
        <f t="shared" si="14"/>
        <v>5.5</v>
      </c>
      <c r="O28" s="168" t="str">
        <f t="shared" si="14"/>
        <v>4.7</v>
      </c>
      <c r="P28" s="168" t="str">
        <f t="shared" si="14"/>
        <v>0.71</v>
      </c>
      <c r="Q28" s="168" t="str">
        <f t="shared" si="14"/>
        <v>6.0</v>
      </c>
      <c r="R28" s="186"/>
      <c r="S28" s="186"/>
      <c r="T28" s="172"/>
      <c r="U28" s="172"/>
      <c r="V28" s="172"/>
      <c r="W28" s="178">
        <v>3.1177892948237336</v>
      </c>
      <c r="X28" s="178">
        <v>4.4630000000000001</v>
      </c>
      <c r="Y28" s="178">
        <v>3.63</v>
      </c>
      <c r="Z28" s="178">
        <v>4.5391812400233031E-2</v>
      </c>
      <c r="AA28" s="178">
        <v>0.21658945628869006</v>
      </c>
      <c r="AB28" s="178">
        <v>0.1888401215172546</v>
      </c>
      <c r="AC28" s="178">
        <v>6.0297822566132787E-2</v>
      </c>
      <c r="AD28" s="178">
        <v>5.4536920934577982</v>
      </c>
      <c r="AE28" s="178">
        <v>4.7481617258694531</v>
      </c>
      <c r="AF28" s="178">
        <v>0.70553036758834575</v>
      </c>
      <c r="AG28" s="178">
        <v>5.9648113062301089</v>
      </c>
      <c r="AH28" s="173"/>
      <c r="AI28" s="173"/>
      <c r="AM28" s="174">
        <f t="shared" si="1"/>
        <v>0</v>
      </c>
      <c r="AN28" s="174">
        <f t="shared" si="2"/>
        <v>-2.5833988543187336E-3</v>
      </c>
      <c r="AO28" s="174">
        <f t="shared" si="3"/>
        <v>2.0618556701031709E-3</v>
      </c>
      <c r="AP28" s="174">
        <f t="shared" si="4"/>
        <v>0.60822081179775811</v>
      </c>
      <c r="AQ28" s="174">
        <f t="shared" si="5"/>
        <v>4.3083900226757364E-2</v>
      </c>
      <c r="AR28" s="174">
        <f t="shared" si="6"/>
        <v>2.3660574341361023E-2</v>
      </c>
      <c r="AS28" s="174">
        <f t="shared" si="7"/>
        <v>0.10374687760199837</v>
      </c>
      <c r="AT28" s="174">
        <f t="shared" si="8"/>
        <v>8.3065486598012203E-2</v>
      </c>
      <c r="AU28" s="174">
        <f t="shared" si="9"/>
        <v>6.5040650406504114E-2</v>
      </c>
      <c r="AV28" s="174">
        <f t="shared" si="10"/>
        <v>0.18836989156493555</v>
      </c>
      <c r="AW28" s="174">
        <f t="shared" si="11"/>
        <v>8.9430802687084601E-2</v>
      </c>
      <c r="AX28" s="174" t="e">
        <f t="shared" si="12"/>
        <v>#DIV/0!</v>
      </c>
      <c r="AY28" s="174" t="e">
        <f t="shared" si="13"/>
        <v>#DIV/0!</v>
      </c>
      <c r="AZ28" s="172"/>
      <c r="BA28" s="172"/>
      <c r="BB28" s="172"/>
      <c r="BC28" s="172"/>
      <c r="BD28" s="172"/>
    </row>
    <row r="29" spans="1:56" s="194" customFormat="1" ht="18" customHeight="1">
      <c r="A29" s="202"/>
      <c r="B29" s="202"/>
      <c r="C29" s="202"/>
      <c r="D29" s="202"/>
      <c r="E29" s="202"/>
      <c r="F29" s="202"/>
      <c r="G29" s="145"/>
      <c r="H29" s="145"/>
      <c r="I29" s="145"/>
      <c r="J29" s="145"/>
      <c r="K29" s="145"/>
      <c r="L29" s="145"/>
      <c r="M29" s="145"/>
      <c r="N29" s="144"/>
      <c r="O29" s="144"/>
      <c r="P29" s="165"/>
      <c r="Q29" s="165"/>
      <c r="V29" s="144"/>
      <c r="W29" s="202"/>
      <c r="X29" s="202"/>
      <c r="Y29" s="202"/>
      <c r="Z29" s="202"/>
      <c r="AA29" s="202"/>
      <c r="AB29" s="202"/>
      <c r="AC29" s="202"/>
      <c r="AD29" s="144"/>
      <c r="AE29" s="144"/>
      <c r="AF29" s="165"/>
      <c r="AG29" s="165"/>
      <c r="AH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</row>
    <row r="30" spans="1:56" s="194" customFormat="1" ht="18" customHeight="1">
      <c r="A30" s="147" t="s">
        <v>253</v>
      </c>
      <c r="B30" s="203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44"/>
      <c r="O30" s="144"/>
      <c r="P30" s="165"/>
      <c r="Q30" s="165"/>
      <c r="V30" s="144"/>
      <c r="W30" s="182"/>
      <c r="X30" s="182"/>
      <c r="Y30" s="182"/>
      <c r="Z30" s="182"/>
      <c r="AA30" s="182"/>
      <c r="AB30" s="182"/>
      <c r="AC30" s="182"/>
      <c r="AD30" s="144"/>
      <c r="AE30" s="144"/>
      <c r="AF30" s="165"/>
      <c r="AG30" s="165"/>
      <c r="AH30" s="144"/>
      <c r="AJ30" s="144"/>
      <c r="AK30" s="144"/>
      <c r="AL30" s="144" t="s">
        <v>257</v>
      </c>
      <c r="AM30" s="183">
        <f t="shared" ref="AM30:AY30" si="15">STDEV(W9:W13)/AVERAGE(W9:W13)*100</f>
        <v>13.178380667205408</v>
      </c>
      <c r="AN30" s="183">
        <f t="shared" si="15"/>
        <v>4.4981946830119499</v>
      </c>
      <c r="AO30" s="183">
        <f t="shared" si="15"/>
        <v>4.4897709703650532</v>
      </c>
      <c r="AP30" s="183">
        <f t="shared" si="15"/>
        <v>46.334939294657374</v>
      </c>
      <c r="AQ30" s="183">
        <f t="shared" si="15"/>
        <v>35.934041116798433</v>
      </c>
      <c r="AR30" s="183">
        <f t="shared" si="15"/>
        <v>58.66943031230015</v>
      </c>
      <c r="AS30" s="183">
        <f t="shared" si="15"/>
        <v>47.175447352303379</v>
      </c>
      <c r="AT30" s="183">
        <f t="shared" si="15"/>
        <v>16.477492729433663</v>
      </c>
      <c r="AU30" s="183">
        <f t="shared" si="15"/>
        <v>15.864355494113399</v>
      </c>
      <c r="AV30" s="183">
        <f t="shared" si="15"/>
        <v>35.768687149573424</v>
      </c>
      <c r="AW30" s="183">
        <f t="shared" si="15"/>
        <v>14.622250424052094</v>
      </c>
      <c r="AX30" s="183" t="e">
        <f t="shared" si="15"/>
        <v>#DIV/0!</v>
      </c>
      <c r="AY30" s="183" t="e">
        <f t="shared" si="15"/>
        <v>#DIV/0!</v>
      </c>
      <c r="AZ30" s="183"/>
      <c r="BA30" s="183"/>
    </row>
    <row r="31" spans="1:56" s="200" customFormat="1" ht="15.75" customHeight="1">
      <c r="A31" s="390" t="s">
        <v>179</v>
      </c>
      <c r="B31" s="379" t="s">
        <v>180</v>
      </c>
      <c r="C31" s="390" t="s">
        <v>181</v>
      </c>
      <c r="D31" s="390" t="s">
        <v>182</v>
      </c>
      <c r="E31" s="390" t="s">
        <v>183</v>
      </c>
      <c r="F31" s="405" t="s">
        <v>184</v>
      </c>
      <c r="G31" s="431" t="s">
        <v>185</v>
      </c>
      <c r="H31" s="408" t="s">
        <v>186</v>
      </c>
      <c r="I31" s="409"/>
      <c r="J31" s="408" t="s">
        <v>187</v>
      </c>
      <c r="K31" s="412"/>
      <c r="L31" s="412"/>
      <c r="M31" s="409"/>
      <c r="N31" s="331" t="s">
        <v>188</v>
      </c>
      <c r="O31" s="394" t="s">
        <v>189</v>
      </c>
      <c r="P31" s="395"/>
      <c r="Q31" s="192" t="s">
        <v>190</v>
      </c>
      <c r="R31" s="340"/>
      <c r="S31" s="341"/>
      <c r="T31" s="342"/>
      <c r="U31" s="342"/>
      <c r="W31" s="390" t="s">
        <v>179</v>
      </c>
      <c r="X31" s="402" t="s">
        <v>180</v>
      </c>
      <c r="Y31" s="390" t="s">
        <v>181</v>
      </c>
      <c r="Z31" s="390" t="s">
        <v>182</v>
      </c>
      <c r="AA31" s="390" t="s">
        <v>183</v>
      </c>
      <c r="AB31" s="405" t="s">
        <v>184</v>
      </c>
      <c r="AC31" s="405" t="s">
        <v>185</v>
      </c>
      <c r="AD31" s="408" t="s">
        <v>186</v>
      </c>
      <c r="AE31" s="409"/>
      <c r="AF31" s="408" t="s">
        <v>187</v>
      </c>
      <c r="AG31" s="412"/>
      <c r="AH31" s="412"/>
      <c r="AI31" s="409"/>
      <c r="AJ31" s="193" t="s">
        <v>188</v>
      </c>
      <c r="AK31" s="394" t="s">
        <v>189</v>
      </c>
      <c r="AL31" s="395"/>
      <c r="AM31" s="192" t="s">
        <v>190</v>
      </c>
      <c r="AN31" s="150" t="s">
        <v>191</v>
      </c>
      <c r="AO31" s="151" t="s">
        <v>191</v>
      </c>
      <c r="AP31" s="149" t="s">
        <v>192</v>
      </c>
    </row>
    <row r="32" spans="1:56" s="200" customFormat="1" ht="15.75">
      <c r="A32" s="391"/>
      <c r="B32" s="380"/>
      <c r="C32" s="391"/>
      <c r="D32" s="391"/>
      <c r="E32" s="391"/>
      <c r="F32" s="406"/>
      <c r="G32" s="432"/>
      <c r="H32" s="410"/>
      <c r="I32" s="411"/>
      <c r="J32" s="152" t="s">
        <v>203</v>
      </c>
      <c r="K32" s="153" t="s">
        <v>204</v>
      </c>
      <c r="L32" s="153" t="s">
        <v>205</v>
      </c>
      <c r="M32" s="154" t="s">
        <v>206</v>
      </c>
      <c r="N32" s="154" t="s">
        <v>207</v>
      </c>
      <c r="O32" s="152" t="s">
        <v>208</v>
      </c>
      <c r="P32" s="154" t="s">
        <v>209</v>
      </c>
      <c r="Q32" s="155" t="s">
        <v>210</v>
      </c>
      <c r="R32" s="340"/>
      <c r="S32" s="341"/>
      <c r="T32" s="342"/>
      <c r="U32" s="342"/>
      <c r="W32" s="391"/>
      <c r="X32" s="403"/>
      <c r="Y32" s="391"/>
      <c r="Z32" s="391"/>
      <c r="AA32" s="391"/>
      <c r="AB32" s="406"/>
      <c r="AC32" s="406"/>
      <c r="AD32" s="410"/>
      <c r="AE32" s="411"/>
      <c r="AF32" s="152" t="s">
        <v>203</v>
      </c>
      <c r="AG32" s="153" t="s">
        <v>204</v>
      </c>
      <c r="AH32" s="153" t="s">
        <v>205</v>
      </c>
      <c r="AI32" s="154" t="s">
        <v>206</v>
      </c>
      <c r="AJ32" s="154" t="s">
        <v>207</v>
      </c>
      <c r="AK32" s="152" t="s">
        <v>208</v>
      </c>
      <c r="AL32" s="154" t="s">
        <v>209</v>
      </c>
      <c r="AM32" s="155" t="s">
        <v>210</v>
      </c>
      <c r="AN32" s="157" t="s">
        <v>211</v>
      </c>
      <c r="AO32" s="158" t="s">
        <v>212</v>
      </c>
      <c r="AP32" s="156" t="s">
        <v>213</v>
      </c>
    </row>
    <row r="33" spans="1:53" s="200" customFormat="1" ht="20.25">
      <c r="A33" s="401"/>
      <c r="B33" s="381"/>
      <c r="C33" s="401"/>
      <c r="D33" s="401"/>
      <c r="E33" s="155" t="s">
        <v>216</v>
      </c>
      <c r="F33" s="406"/>
      <c r="G33" s="433"/>
      <c r="H33" s="191" t="s">
        <v>217</v>
      </c>
      <c r="I33" s="191" t="s">
        <v>218</v>
      </c>
      <c r="J33" s="398" t="s">
        <v>219</v>
      </c>
      <c r="K33" s="399"/>
      <c r="L33" s="399"/>
      <c r="M33" s="399"/>
      <c r="N33" s="399"/>
      <c r="O33" s="399"/>
      <c r="P33" s="399"/>
      <c r="Q33" s="400"/>
      <c r="R33" s="430"/>
      <c r="S33" s="430"/>
      <c r="T33" s="342"/>
      <c r="U33" s="342"/>
      <c r="W33" s="401"/>
      <c r="X33" s="404"/>
      <c r="Y33" s="401"/>
      <c r="Z33" s="401"/>
      <c r="AA33" s="155" t="s">
        <v>216</v>
      </c>
      <c r="AB33" s="406"/>
      <c r="AC33" s="407"/>
      <c r="AD33" s="191" t="s">
        <v>217</v>
      </c>
      <c r="AE33" s="191" t="s">
        <v>218</v>
      </c>
      <c r="AF33" s="398" t="s">
        <v>219</v>
      </c>
      <c r="AG33" s="399"/>
      <c r="AH33" s="399"/>
      <c r="AI33" s="399"/>
      <c r="AJ33" s="399"/>
      <c r="AK33" s="399"/>
      <c r="AL33" s="399"/>
      <c r="AM33" s="400"/>
      <c r="AN33" s="398" t="s">
        <v>220</v>
      </c>
      <c r="AO33" s="399"/>
      <c r="AP33" s="159" t="s">
        <v>220</v>
      </c>
    </row>
    <row r="34" spans="1:53" s="194" customFormat="1" ht="15" customHeight="1">
      <c r="A34" s="434" t="str">
        <f>A9</f>
        <v>Iwamirinku-FP</v>
      </c>
      <c r="B34" s="455" t="s">
        <v>254</v>
      </c>
      <c r="C34" s="405">
        <v>1</v>
      </c>
      <c r="D34" s="167">
        <v>1</v>
      </c>
      <c r="E34" s="437" t="s">
        <v>224</v>
      </c>
      <c r="F34" s="437">
        <v>2</v>
      </c>
      <c r="G34" s="168" t="str">
        <f t="shared" ref="G34:G53" si="16">IF(ABS(AM9)&lt;0.25,FIXED(ROUND(W34,1-INT(LOG(ABS(W34)))),1-INT(LOG(ABS(W34))),FALSE),FIXED(ROUND(W34,1-INT(LOG(ABS(W34)))),1-INT(LOG(ABS(W34))),FALSE)&amp;" ")</f>
        <v>5.0</v>
      </c>
      <c r="H34" s="168" t="str">
        <f t="shared" ref="H34:H53" si="17">IF(ABS(AN9)&lt;0.25,FIXED(ROUND(X34,1-INT(LOG(ABS(X34)))),1-INT(LOG(ABS(X34))),FALSE),FIXED(ROUND(X34,1-INT(LOG(ABS(X34)))),1-INT(LOG(ABS(X34))),FALSE)&amp;" ")</f>
        <v>4.0</v>
      </c>
      <c r="I34" s="168" t="str">
        <f t="shared" ref="I34:I53" si="18">IF(ABS(AO9)&lt;0.25,FIXED(ROUND(Y34,1-INT(LOG(ABS(Y34)))),1-INT(LOG(ABS(Y34))),FALSE),FIXED(ROUND(Y34,1-INT(LOG(ABS(Y34)))),1-INT(LOG(ABS(Y34))),FALSE)&amp;" ")</f>
        <v>3.1</v>
      </c>
      <c r="J34" s="168" t="str">
        <f t="shared" ref="J34:J53" si="19">IF(ABS(AP9)&lt;0.25,FIXED(ROUND(Z34,1-INT(LOG(ABS(Z34)))),1-INT(LOG(ABS(Z34))),FALSE),FIXED(ROUND(Z34,1-INT(LOG(ABS(Z34)))),1-INT(LOG(ABS(Z34))),FALSE)&amp;" ")</f>
        <v>0.50</v>
      </c>
      <c r="K34" s="168" t="str">
        <f t="shared" ref="K34:K53" si="20">IF(ABS(AQ9)&lt;0.25,FIXED(ROUND(AA34,1-INT(LOG(ABS(AA34)))),1-INT(LOG(ABS(AA34))),FALSE),FIXED(ROUND(AA34,1-INT(LOG(ABS(AA34)))),1-INT(LOG(ABS(AA34))),FALSE)&amp;" ")</f>
        <v>0.59</v>
      </c>
      <c r="L34" s="168" t="str">
        <f t="shared" ref="L34:L53" si="21">IF(ABS(AR9)&lt;0.25,FIXED(ROUND(AB34,1-INT(LOG(ABS(AB34)))),1-INT(LOG(ABS(AB34))),FALSE),FIXED(ROUND(AB34,1-INT(LOG(ABS(AB34)))),1-INT(LOG(ABS(AB34))),FALSE)&amp;" ")</f>
        <v>0.19</v>
      </c>
      <c r="M34" s="168" t="str">
        <f t="shared" ref="M34:M53" si="22">IF(ABS(AS9)&lt;0.25,FIXED(ROUND(AC34,1-INT(LOG(ABS(AC34)))),1-INT(LOG(ABS(AC34))),FALSE),FIXED(ROUND(AC34,1-INT(LOG(ABS(AC34)))),1-INT(LOG(ABS(AC34))),FALSE)&amp;" ")</f>
        <v>0.096</v>
      </c>
      <c r="N34" s="168" t="str">
        <f t="shared" ref="N34:N53" si="23">IF(ABS(AT9)&lt;0.25,FIXED(ROUND(AD34,1-INT(LOG(ABS(AD34)))),1-INT(LOG(ABS(AD34))),FALSE),FIXED(ROUND(AD34,1-INT(LOG(ABS(AD34)))),1-INT(LOG(ABS(AD34))),FALSE)&amp;" ")</f>
        <v>11</v>
      </c>
      <c r="O34" s="168" t="str">
        <f t="shared" ref="O34:O53" si="24">IF(ABS(AU9)&lt;0.25,FIXED(ROUND(AE34,1-INT(LOG(ABS(AE34)))),1-INT(LOG(ABS(AE34))),FALSE),FIXED(ROUND(AE34,1-INT(LOG(ABS(AE34)))),1-INT(LOG(ABS(AE34))),FALSE)&amp;" ")</f>
        <v>10</v>
      </c>
      <c r="P34" s="168" t="str">
        <f t="shared" ref="P34:P53" si="25">IF(ABS(AV9)&lt;0.25,FIXED(ROUND(AF34,1-INT(LOG(ABS(AF34)))),1-INT(LOG(ABS(AF34))),FALSE),FIXED(ROUND(AF34,1-INT(LOG(ABS(AF34)))),1-INT(LOG(ABS(AF34))),FALSE)&amp;" ")</f>
        <v>1.4</v>
      </c>
      <c r="Q34" s="168" t="str">
        <f t="shared" ref="Q34:Q53" si="26">IF(ABS(AW9)&lt;0.25,FIXED(ROUND(AG34,1-INT(LOG(ABS(AG34)))),1-INT(LOG(ABS(AG34))),FALSE),FIXED(ROUND(AG34,1-INT(LOG(ABS(AG34)))),1-INT(LOG(ABS(AG34))),FALSE)&amp;" ")</f>
        <v>13</v>
      </c>
      <c r="R34" s="186"/>
      <c r="S34" s="186"/>
      <c r="V34" s="144"/>
      <c r="W34" s="168">
        <v>5.0284953854186414</v>
      </c>
      <c r="X34" s="168">
        <v>4.0119999999999996</v>
      </c>
      <c r="Y34" s="168">
        <v>3.13</v>
      </c>
      <c r="Z34" s="168">
        <v>0.50311050280999725</v>
      </c>
      <c r="AA34" s="168">
        <v>0.5902218174256294</v>
      </c>
      <c r="AB34" s="168">
        <v>0.18689098201818621</v>
      </c>
      <c r="AC34" s="168">
        <v>9.6360838923767983E-2</v>
      </c>
      <c r="AD34" s="168">
        <v>11.483700154096748</v>
      </c>
      <c r="AE34" s="168">
        <v>10.092818292557187</v>
      </c>
      <c r="AF34" s="168">
        <v>1.3908818615395606</v>
      </c>
      <c r="AG34" s="168">
        <v>12.860284295274329</v>
      </c>
      <c r="AH34" s="173"/>
      <c r="AI34" s="173"/>
      <c r="AJ34" s="144"/>
      <c r="AK34" s="144"/>
      <c r="AL34" s="144" t="s">
        <v>258</v>
      </c>
      <c r="AM34" s="183">
        <f t="shared" ref="AM34:AY34" si="27">STDEV(W34:W38)/AVERAGE(W34:W38)*100</f>
        <v>13.178380667205408</v>
      </c>
      <c r="AN34" s="183">
        <f t="shared" si="27"/>
        <v>4.4578588891886506</v>
      </c>
      <c r="AO34" s="183">
        <f t="shared" si="27"/>
        <v>4.2979090758976906</v>
      </c>
      <c r="AP34" s="183">
        <f t="shared" si="27"/>
        <v>62.88510343983139</v>
      </c>
      <c r="AQ34" s="183">
        <f t="shared" si="27"/>
        <v>35.100586012920147</v>
      </c>
      <c r="AR34" s="183">
        <f t="shared" si="27"/>
        <v>62.578302725866742</v>
      </c>
      <c r="AS34" s="183">
        <f t="shared" si="27"/>
        <v>48.189341823339241</v>
      </c>
      <c r="AT34" s="183">
        <f t="shared" si="27"/>
        <v>16.038976080603852</v>
      </c>
      <c r="AU34" s="183">
        <f t="shared" si="27"/>
        <v>18.534487068593847</v>
      </c>
      <c r="AV34" s="183">
        <f t="shared" si="27"/>
        <v>21.964355996853939</v>
      </c>
      <c r="AW34" s="183">
        <f t="shared" si="27"/>
        <v>12.724048801555114</v>
      </c>
      <c r="AX34" s="183" t="e">
        <f t="shared" si="27"/>
        <v>#DIV/0!</v>
      </c>
      <c r="AY34" s="183" t="e">
        <f t="shared" si="27"/>
        <v>#DIV/0!</v>
      </c>
      <c r="AZ34" s="183"/>
      <c r="BA34" s="183"/>
    </row>
    <row r="35" spans="1:53" s="194" customFormat="1" ht="15">
      <c r="A35" s="435"/>
      <c r="B35" s="455"/>
      <c r="C35" s="406"/>
      <c r="D35" s="167">
        <v>2</v>
      </c>
      <c r="E35" s="438"/>
      <c r="F35" s="438"/>
      <c r="G35" s="168" t="str">
        <f t="shared" si="16"/>
        <v>5.6</v>
      </c>
      <c r="H35" s="168" t="str">
        <f t="shared" si="17"/>
        <v>4.0</v>
      </c>
      <c r="I35" s="168" t="str">
        <f t="shared" si="18"/>
        <v>3.2</v>
      </c>
      <c r="J35" s="168" t="str">
        <f t="shared" si="19"/>
        <v>1.0</v>
      </c>
      <c r="K35" s="168" t="str">
        <f t="shared" si="20"/>
        <v>0.92</v>
      </c>
      <c r="L35" s="168" t="str">
        <f t="shared" si="21"/>
        <v>0.29</v>
      </c>
      <c r="M35" s="168" t="str">
        <f t="shared" si="22"/>
        <v>0.025</v>
      </c>
      <c r="N35" s="168" t="str">
        <f t="shared" si="23"/>
        <v>8.0</v>
      </c>
      <c r="O35" s="168" t="str">
        <f t="shared" si="24"/>
        <v>6.8</v>
      </c>
      <c r="P35" s="168" t="str">
        <f t="shared" si="25"/>
        <v>1.2</v>
      </c>
      <c r="Q35" s="168" t="str">
        <f t="shared" si="26"/>
        <v>10</v>
      </c>
      <c r="R35" s="186"/>
      <c r="S35" s="186"/>
      <c r="V35" s="144"/>
      <c r="W35" s="168">
        <v>5.5608973110350526</v>
      </c>
      <c r="X35" s="168">
        <v>4.0469999999999997</v>
      </c>
      <c r="Y35" s="168">
        <v>3.16</v>
      </c>
      <c r="Z35" s="168">
        <v>1.0416704879519965</v>
      </c>
      <c r="AA35" s="168">
        <v>0.91890148793094684</v>
      </c>
      <c r="AB35" s="168">
        <v>0.29179096317482739</v>
      </c>
      <c r="AC35" s="168">
        <v>2.5476903980309898E-2</v>
      </c>
      <c r="AD35" s="168">
        <v>8.0135024560661243</v>
      </c>
      <c r="AE35" s="168">
        <v>6.804919908617487</v>
      </c>
      <c r="AF35" s="168">
        <v>1.2085825474486378</v>
      </c>
      <c r="AG35" s="168">
        <v>10.291342299104205</v>
      </c>
      <c r="AH35" s="173"/>
      <c r="AI35" s="173"/>
      <c r="AJ35" s="144"/>
      <c r="AK35" s="144"/>
      <c r="AL35" s="144"/>
      <c r="AM35" s="183">
        <f t="shared" ref="AM35:AY35" si="28">STDEV(W39:W43)/AVERAGE(W39:W43)*100</f>
        <v>16.99265553980565</v>
      </c>
      <c r="AN35" s="183">
        <f t="shared" si="28"/>
        <v>2.1808336753755539</v>
      </c>
      <c r="AO35" s="183">
        <f t="shared" si="28"/>
        <v>2.6350296456968429</v>
      </c>
      <c r="AP35" s="183">
        <f t="shared" si="28"/>
        <v>50.817736759822637</v>
      </c>
      <c r="AQ35" s="183">
        <f t="shared" si="28"/>
        <v>32.54485056490185</v>
      </c>
      <c r="AR35" s="183">
        <f t="shared" si="28"/>
        <v>16.985966901846723</v>
      </c>
      <c r="AS35" s="183">
        <f t="shared" si="28"/>
        <v>59.817296455526247</v>
      </c>
      <c r="AT35" s="183">
        <f t="shared" si="28"/>
        <v>20.06889571924269</v>
      </c>
      <c r="AU35" s="183">
        <f t="shared" si="28"/>
        <v>21.228860709177823</v>
      </c>
      <c r="AV35" s="183">
        <f t="shared" si="28"/>
        <v>14.983884606437877</v>
      </c>
      <c r="AW35" s="183">
        <f t="shared" si="28"/>
        <v>19.336983032860598</v>
      </c>
      <c r="AX35" s="183" t="e">
        <f t="shared" si="28"/>
        <v>#DIV/0!</v>
      </c>
      <c r="AY35" s="183" t="e">
        <f t="shared" si="28"/>
        <v>#DIV/0!</v>
      </c>
      <c r="AZ35" s="183"/>
      <c r="BA35" s="183"/>
    </row>
    <row r="36" spans="1:53" s="194" customFormat="1" ht="15">
      <c r="A36" s="435"/>
      <c r="B36" s="455"/>
      <c r="C36" s="406"/>
      <c r="D36" s="167">
        <v>3</v>
      </c>
      <c r="E36" s="438"/>
      <c r="F36" s="438"/>
      <c r="G36" s="168" t="str">
        <f t="shared" si="16"/>
        <v>4.8</v>
      </c>
      <c r="H36" s="168" t="str">
        <f t="shared" si="17"/>
        <v>4.2</v>
      </c>
      <c r="I36" s="168" t="str">
        <f t="shared" si="18"/>
        <v>3.3</v>
      </c>
      <c r="J36" s="168" t="str">
        <f t="shared" si="19"/>
        <v>0.23</v>
      </c>
      <c r="K36" s="168" t="str">
        <f t="shared" si="20"/>
        <v>0.48</v>
      </c>
      <c r="L36" s="168" t="str">
        <f t="shared" si="21"/>
        <v>0.20</v>
      </c>
      <c r="M36" s="168" t="str">
        <f t="shared" si="22"/>
        <v>0.14</v>
      </c>
      <c r="N36" s="168" t="str">
        <f t="shared" si="23"/>
        <v>9.1</v>
      </c>
      <c r="O36" s="168" t="str">
        <f t="shared" si="24"/>
        <v>7.6</v>
      </c>
      <c r="P36" s="190" t="str">
        <f t="shared" si="25"/>
        <v xml:space="preserve">1.5 </v>
      </c>
      <c r="Q36" s="168" t="str">
        <f t="shared" si="26"/>
        <v>10</v>
      </c>
      <c r="R36" s="186"/>
      <c r="S36" s="186"/>
      <c r="V36" s="144"/>
      <c r="W36" s="168">
        <v>4.8041171231380551</v>
      </c>
      <c r="X36" s="168">
        <v>4.2220000000000004</v>
      </c>
      <c r="Y36" s="168">
        <v>3.34</v>
      </c>
      <c r="Z36" s="168">
        <v>0.22627695616893212</v>
      </c>
      <c r="AA36" s="168">
        <v>0.48129794450931179</v>
      </c>
      <c r="AB36" s="168">
        <v>0.2002179560062218</v>
      </c>
      <c r="AC36" s="168">
        <v>0.13900110297089427</v>
      </c>
      <c r="AD36" s="168">
        <v>9.1305661250029253</v>
      </c>
      <c r="AE36" s="168">
        <v>7.5954058977949117</v>
      </c>
      <c r="AF36" s="168">
        <v>1.5351602272080145</v>
      </c>
      <c r="AG36" s="168">
        <v>10.177360084658286</v>
      </c>
      <c r="AH36" s="173"/>
      <c r="AI36" s="173"/>
      <c r="AJ36" s="144"/>
      <c r="AK36" s="144"/>
      <c r="AL36" s="144"/>
      <c r="AM36" s="183">
        <f t="shared" ref="AM36:AY36" si="29">STDEV(W44:W48)/AVERAGE(W44:W48)*100</f>
        <v>10.031864736726975</v>
      </c>
      <c r="AN36" s="183">
        <f t="shared" si="29"/>
        <v>4.5248160323748561</v>
      </c>
      <c r="AO36" s="183">
        <f t="shared" si="29"/>
        <v>5.1213222145020731</v>
      </c>
      <c r="AP36" s="183">
        <f t="shared" si="29"/>
        <v>100.74474696701579</v>
      </c>
      <c r="AQ36" s="183">
        <f t="shared" si="29"/>
        <v>49.8662375340542</v>
      </c>
      <c r="AR36" s="183">
        <f t="shared" si="29"/>
        <v>34.077206818535764</v>
      </c>
      <c r="AS36" s="183">
        <f t="shared" si="29"/>
        <v>45.709597636027318</v>
      </c>
      <c r="AT36" s="183">
        <f t="shared" si="29"/>
        <v>21.340931463365838</v>
      </c>
      <c r="AU36" s="183">
        <f t="shared" si="29"/>
        <v>22.498930451049141</v>
      </c>
      <c r="AV36" s="183">
        <f t="shared" si="29"/>
        <v>28.856352765038423</v>
      </c>
      <c r="AW36" s="183">
        <f t="shared" si="29"/>
        <v>10.380776635869125</v>
      </c>
      <c r="AX36" s="183" t="e">
        <f t="shared" si="29"/>
        <v>#DIV/0!</v>
      </c>
      <c r="AY36" s="183" t="e">
        <f t="shared" si="29"/>
        <v>#DIV/0!</v>
      </c>
      <c r="AZ36" s="183"/>
      <c r="BA36" s="183"/>
    </row>
    <row r="37" spans="1:53" s="194" customFormat="1" ht="15">
      <c r="A37" s="435"/>
      <c r="B37" s="455"/>
      <c r="C37" s="406"/>
      <c r="D37" s="167">
        <v>4</v>
      </c>
      <c r="E37" s="438"/>
      <c r="F37" s="438"/>
      <c r="G37" s="168" t="str">
        <f t="shared" si="16"/>
        <v>4.4</v>
      </c>
      <c r="H37" s="168" t="str">
        <f t="shared" si="17"/>
        <v>4.3</v>
      </c>
      <c r="I37" s="168" t="str">
        <f t="shared" si="18"/>
        <v>3.3</v>
      </c>
      <c r="J37" s="168" t="str">
        <f t="shared" si="19"/>
        <v>0.57</v>
      </c>
      <c r="K37" s="168" t="str">
        <f t="shared" si="20"/>
        <v>0.54</v>
      </c>
      <c r="L37" s="168" t="str">
        <f t="shared" si="21"/>
        <v>0.22</v>
      </c>
      <c r="M37" s="168" t="str">
        <f t="shared" si="22"/>
        <v>0.073</v>
      </c>
      <c r="N37" s="168" t="str">
        <f t="shared" si="23"/>
        <v>9.6</v>
      </c>
      <c r="O37" s="168" t="str">
        <f t="shared" si="24"/>
        <v>7.5</v>
      </c>
      <c r="P37" s="190" t="str">
        <f t="shared" si="25"/>
        <v xml:space="preserve">2.1 </v>
      </c>
      <c r="Q37" s="168" t="str">
        <f t="shared" si="26"/>
        <v>11</v>
      </c>
      <c r="R37" s="186"/>
      <c r="S37" s="186"/>
      <c r="V37" s="144"/>
      <c r="W37" s="168">
        <v>4.3869992941123099</v>
      </c>
      <c r="X37" s="168">
        <v>4.2690000000000001</v>
      </c>
      <c r="Y37" s="168">
        <v>3.34</v>
      </c>
      <c r="Z37" s="168">
        <v>0.56504564193750095</v>
      </c>
      <c r="AA37" s="168">
        <v>0.54483577540291095</v>
      </c>
      <c r="AB37" s="168">
        <v>0.21949675514816816</v>
      </c>
      <c r="AC37" s="168">
        <v>7.2895451623377058E-2</v>
      </c>
      <c r="AD37" s="168">
        <v>9.5926798355822047</v>
      </c>
      <c r="AE37" s="168">
        <v>7.5233798131252625</v>
      </c>
      <c r="AF37" s="168">
        <v>2.0693000224569418</v>
      </c>
      <c r="AG37" s="168">
        <v>10.994953459694162</v>
      </c>
      <c r="AH37" s="173"/>
      <c r="AI37" s="173"/>
      <c r="AJ37" s="144"/>
      <c r="AK37" s="144"/>
      <c r="AL37" s="144"/>
      <c r="AM37" s="183">
        <f t="shared" ref="AM37:AY37" si="30">STDEV(W49:W53)/AVERAGE(W49:W53)*100</f>
        <v>11.776472436179885</v>
      </c>
      <c r="AN37" s="183">
        <f t="shared" si="30"/>
        <v>1.6233176576817072</v>
      </c>
      <c r="AO37" s="183">
        <f t="shared" si="30"/>
        <v>1.0707000178734305</v>
      </c>
      <c r="AP37" s="183">
        <f t="shared" si="30"/>
        <v>102.211855342098</v>
      </c>
      <c r="AQ37" s="183">
        <f t="shared" si="30"/>
        <v>23.565721608792671</v>
      </c>
      <c r="AR37" s="183">
        <f t="shared" si="30"/>
        <v>10.164720725263363</v>
      </c>
      <c r="AS37" s="183">
        <f t="shared" si="30"/>
        <v>26.581049393877144</v>
      </c>
      <c r="AT37" s="183">
        <f t="shared" si="30"/>
        <v>11.323168198737431</v>
      </c>
      <c r="AU37" s="183">
        <f t="shared" si="30"/>
        <v>9.6375654260712977</v>
      </c>
      <c r="AV37" s="183">
        <f t="shared" si="30"/>
        <v>28.313021005505089</v>
      </c>
      <c r="AW37" s="183">
        <f t="shared" si="30"/>
        <v>9.3354050978168139</v>
      </c>
      <c r="AX37" s="183" t="e">
        <f t="shared" si="30"/>
        <v>#DIV/0!</v>
      </c>
      <c r="AY37" s="183" t="e">
        <f t="shared" si="30"/>
        <v>#DIV/0!</v>
      </c>
      <c r="AZ37" s="183"/>
      <c r="BA37" s="183"/>
    </row>
    <row r="38" spans="1:53" s="194" customFormat="1" ht="15">
      <c r="A38" s="435"/>
      <c r="B38" s="455"/>
      <c r="C38" s="406"/>
      <c r="D38" s="167">
        <v>5</v>
      </c>
      <c r="E38" s="439"/>
      <c r="F38" s="439"/>
      <c r="G38" s="168" t="str">
        <f t="shared" si="16"/>
        <v>3.9</v>
      </c>
      <c r="H38" s="168" t="str">
        <f t="shared" si="17"/>
        <v>4.5</v>
      </c>
      <c r="I38" s="168" t="str">
        <f t="shared" si="18"/>
        <v>3.5</v>
      </c>
      <c r="J38" s="168" t="str">
        <f t="shared" si="19"/>
        <v>0.26</v>
      </c>
      <c r="K38" s="168" t="str">
        <f t="shared" si="20"/>
        <v>0.38</v>
      </c>
      <c r="L38" s="168" t="str">
        <f t="shared" si="21"/>
        <v>0.65</v>
      </c>
      <c r="M38" s="168" t="str">
        <f t="shared" si="22"/>
        <v>0.11</v>
      </c>
      <c r="N38" s="168" t="str">
        <f t="shared" si="23"/>
        <v>7.8</v>
      </c>
      <c r="O38" s="168" t="str">
        <f t="shared" si="24"/>
        <v>6.4</v>
      </c>
      <c r="P38" s="168" t="str">
        <f t="shared" si="25"/>
        <v>1.4</v>
      </c>
      <c r="Q38" s="168" t="str">
        <f t="shared" si="26"/>
        <v>9.2</v>
      </c>
      <c r="R38" s="186"/>
      <c r="S38" s="186"/>
      <c r="V38" s="144"/>
      <c r="W38" s="168">
        <v>3.918521616842694</v>
      </c>
      <c r="X38" s="168">
        <v>4.4770000000000003</v>
      </c>
      <c r="Y38" s="168">
        <v>3.47</v>
      </c>
      <c r="Z38" s="168">
        <v>0.26222759436037846</v>
      </c>
      <c r="AA38" s="168">
        <v>0.37686138806546121</v>
      </c>
      <c r="AB38" s="168">
        <v>0.64771436038589913</v>
      </c>
      <c r="AC38" s="168">
        <v>0.11233308691262671</v>
      </c>
      <c r="AD38" s="168">
        <v>7.8078090072337787</v>
      </c>
      <c r="AE38" s="168">
        <v>6.4493912885844908</v>
      </c>
      <c r="AF38" s="168">
        <v>1.3584177186492878</v>
      </c>
      <c r="AG38" s="168">
        <v>9.2069454369581436</v>
      </c>
      <c r="AH38" s="173"/>
      <c r="AI38" s="173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</row>
    <row r="39" spans="1:53" s="194" customFormat="1" ht="15">
      <c r="A39" s="435"/>
      <c r="B39" s="455"/>
      <c r="C39" s="406"/>
      <c r="D39" s="167">
        <v>1</v>
      </c>
      <c r="E39" s="440" t="s">
        <v>225</v>
      </c>
      <c r="F39" s="437">
        <v>2</v>
      </c>
      <c r="G39" s="168" t="str">
        <f t="shared" si="16"/>
        <v>4.1</v>
      </c>
      <c r="H39" s="168" t="str">
        <f t="shared" si="17"/>
        <v>4.4</v>
      </c>
      <c r="I39" s="168" t="str">
        <f t="shared" si="18"/>
        <v>3.5</v>
      </c>
      <c r="J39" s="168" t="str">
        <f t="shared" si="19"/>
        <v>0.25</v>
      </c>
      <c r="K39" s="168" t="str">
        <f t="shared" si="20"/>
        <v>0.29</v>
      </c>
      <c r="L39" s="168" t="str">
        <f t="shared" si="21"/>
        <v>0.13</v>
      </c>
      <c r="M39" s="168" t="str">
        <f t="shared" si="22"/>
        <v>0.084</v>
      </c>
      <c r="N39" s="168" t="str">
        <f t="shared" si="23"/>
        <v>10</v>
      </c>
      <c r="O39" s="168" t="str">
        <f t="shared" si="24"/>
        <v>9.3</v>
      </c>
      <c r="P39" s="168" t="str">
        <f t="shared" si="25"/>
        <v>0.99</v>
      </c>
      <c r="Q39" s="168" t="str">
        <f t="shared" si="26"/>
        <v>11</v>
      </c>
      <c r="R39" s="186"/>
      <c r="S39" s="186"/>
      <c r="V39" s="144"/>
      <c r="W39" s="168">
        <v>4.1233003112512359</v>
      </c>
      <c r="X39" s="168">
        <v>4.3769999999999998</v>
      </c>
      <c r="Y39" s="168">
        <v>3.46</v>
      </c>
      <c r="Z39" s="168">
        <v>0.24783692144494784</v>
      </c>
      <c r="AA39" s="168">
        <v>0.28678722940797879</v>
      </c>
      <c r="AB39" s="168">
        <v>0.13381085673722634</v>
      </c>
      <c r="AC39" s="168">
        <v>8.3753082073448185E-2</v>
      </c>
      <c r="AD39" s="168">
        <v>10.288871033946075</v>
      </c>
      <c r="AE39" s="168">
        <v>9.2970861861513718</v>
      </c>
      <c r="AF39" s="168">
        <v>0.99178484779470111</v>
      </c>
      <c r="AG39" s="168">
        <v>11.041059123609676</v>
      </c>
      <c r="AH39" s="173"/>
      <c r="AI39" s="173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</row>
    <row r="40" spans="1:53" s="194" customFormat="1" ht="15">
      <c r="A40" s="435"/>
      <c r="B40" s="455"/>
      <c r="C40" s="406"/>
      <c r="D40" s="167">
        <v>2</v>
      </c>
      <c r="E40" s="441"/>
      <c r="F40" s="438"/>
      <c r="G40" s="168" t="str">
        <f t="shared" si="16"/>
        <v>5.0</v>
      </c>
      <c r="H40" s="168" t="str">
        <f t="shared" si="17"/>
        <v>4.4</v>
      </c>
      <c r="I40" s="168" t="str">
        <f t="shared" si="18"/>
        <v>3.5</v>
      </c>
      <c r="J40" s="168" t="str">
        <f t="shared" si="19"/>
        <v>0.093</v>
      </c>
      <c r="K40" s="168" t="str">
        <f t="shared" si="20"/>
        <v>0.42</v>
      </c>
      <c r="L40" s="168" t="str">
        <f t="shared" si="21"/>
        <v>0.15</v>
      </c>
      <c r="M40" s="168" t="str">
        <f t="shared" si="22"/>
        <v>0.019</v>
      </c>
      <c r="N40" s="168" t="str">
        <f t="shared" si="23"/>
        <v>8.0</v>
      </c>
      <c r="O40" s="168" t="str">
        <f t="shared" si="24"/>
        <v>7.1</v>
      </c>
      <c r="P40" s="190" t="str">
        <f t="shared" si="25"/>
        <v xml:space="preserve">0.85 </v>
      </c>
      <c r="Q40" s="168" t="str">
        <f t="shared" si="26"/>
        <v>8.7</v>
      </c>
      <c r="R40" s="186"/>
      <c r="S40" s="186"/>
      <c r="V40" s="144"/>
      <c r="W40" s="168">
        <v>4.9577450493909376</v>
      </c>
      <c r="X40" s="168">
        <v>4.3849999999999998</v>
      </c>
      <c r="Y40" s="168">
        <v>3.47</v>
      </c>
      <c r="Z40" s="168">
        <v>9.3164614958500841E-2</v>
      </c>
      <c r="AA40" s="168">
        <v>0.42272465948976723</v>
      </c>
      <c r="AB40" s="168">
        <v>0.15215941553405835</v>
      </c>
      <c r="AC40" s="168">
        <v>1.9283029890489346E-2</v>
      </c>
      <c r="AD40" s="168">
        <v>7.9983994234593796</v>
      </c>
      <c r="AE40" s="168">
        <v>7.1442637900219408</v>
      </c>
      <c r="AF40" s="168">
        <v>0.85413563343743937</v>
      </c>
      <c r="AG40" s="168">
        <v>8.6857311433321946</v>
      </c>
      <c r="AH40" s="173"/>
      <c r="AI40" s="173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</row>
    <row r="41" spans="1:53" s="194" customFormat="1" ht="15">
      <c r="A41" s="435"/>
      <c r="B41" s="455"/>
      <c r="C41" s="406"/>
      <c r="D41" s="167">
        <v>3</v>
      </c>
      <c r="E41" s="441"/>
      <c r="F41" s="438"/>
      <c r="G41" s="168" t="str">
        <f t="shared" si="16"/>
        <v>4.1</v>
      </c>
      <c r="H41" s="168" t="str">
        <f t="shared" si="17"/>
        <v>4.5</v>
      </c>
      <c r="I41" s="168" t="str">
        <f t="shared" si="18"/>
        <v>3.6</v>
      </c>
      <c r="J41" s="168" t="str">
        <f t="shared" si="19"/>
        <v>0.24</v>
      </c>
      <c r="K41" s="168" t="str">
        <f t="shared" si="20"/>
        <v>0.36</v>
      </c>
      <c r="L41" s="168" t="str">
        <f t="shared" si="21"/>
        <v>0.15</v>
      </c>
      <c r="M41" s="168" t="str">
        <f t="shared" si="22"/>
        <v>0.15</v>
      </c>
      <c r="N41" s="168" t="str">
        <f t="shared" si="23"/>
        <v>7.9</v>
      </c>
      <c r="O41" s="168" t="str">
        <f t="shared" si="24"/>
        <v>7.1</v>
      </c>
      <c r="P41" s="168" t="str">
        <f t="shared" si="25"/>
        <v>0.82</v>
      </c>
      <c r="Q41" s="168" t="str">
        <f t="shared" si="26"/>
        <v>8.9</v>
      </c>
      <c r="R41" s="186"/>
      <c r="S41" s="186"/>
      <c r="V41" s="144"/>
      <c r="W41" s="168">
        <v>4.1264082549646472</v>
      </c>
      <c r="X41" s="168">
        <v>4.4560000000000004</v>
      </c>
      <c r="Y41" s="168">
        <v>3.55</v>
      </c>
      <c r="Z41" s="168">
        <v>0.24113960095202672</v>
      </c>
      <c r="AA41" s="168">
        <v>0.36093359916621776</v>
      </c>
      <c r="AB41" s="168">
        <v>0.15437073239200036</v>
      </c>
      <c r="AC41" s="168">
        <v>0.14869780359482876</v>
      </c>
      <c r="AD41" s="168">
        <v>7.9451937733214582</v>
      </c>
      <c r="AE41" s="168">
        <v>7.1293685709642221</v>
      </c>
      <c r="AF41" s="168">
        <v>0.81582520235723588</v>
      </c>
      <c r="AG41" s="168">
        <v>8.8503355094265324</v>
      </c>
      <c r="AH41" s="173"/>
      <c r="AI41" s="173"/>
      <c r="AJ41" s="144"/>
      <c r="AK41" s="144"/>
      <c r="AL41" s="144"/>
      <c r="AM41" s="144"/>
      <c r="AN41" s="144"/>
      <c r="AO41" s="144"/>
      <c r="AP41" s="144"/>
      <c r="AQ41" s="144"/>
      <c r="AR41" s="144"/>
      <c r="AS41" s="144"/>
      <c r="AT41" s="144"/>
    </row>
    <row r="42" spans="1:53" s="194" customFormat="1" ht="15">
      <c r="A42" s="435"/>
      <c r="B42" s="455"/>
      <c r="C42" s="406"/>
      <c r="D42" s="167">
        <v>4</v>
      </c>
      <c r="E42" s="441"/>
      <c r="F42" s="438"/>
      <c r="G42" s="168" t="str">
        <f t="shared" si="16"/>
        <v>3.4</v>
      </c>
      <c r="H42" s="168" t="str">
        <f t="shared" si="17"/>
        <v>4.6</v>
      </c>
      <c r="I42" s="168" t="str">
        <f t="shared" si="18"/>
        <v>3.7</v>
      </c>
      <c r="J42" s="168" t="str">
        <f t="shared" si="19"/>
        <v>0.065</v>
      </c>
      <c r="K42" s="168" t="str">
        <f t="shared" si="20"/>
        <v>0.20</v>
      </c>
      <c r="L42" s="168" t="str">
        <f t="shared" si="21"/>
        <v>0.10</v>
      </c>
      <c r="M42" s="168" t="str">
        <f t="shared" si="22"/>
        <v>0.054</v>
      </c>
      <c r="N42" s="168" t="str">
        <f t="shared" si="23"/>
        <v>6.8</v>
      </c>
      <c r="O42" s="168" t="str">
        <f t="shared" si="24"/>
        <v>6.1</v>
      </c>
      <c r="P42" s="190" t="str">
        <f t="shared" si="25"/>
        <v xml:space="preserve">0.64 </v>
      </c>
      <c r="Q42" s="168" t="str">
        <f t="shared" si="26"/>
        <v>7.2</v>
      </c>
      <c r="R42" s="186"/>
      <c r="S42" s="186"/>
      <c r="V42" s="144"/>
      <c r="W42" s="168">
        <v>3.4050167833010292</v>
      </c>
      <c r="X42" s="168">
        <v>4.5720000000000001</v>
      </c>
      <c r="Y42" s="168">
        <v>3.67</v>
      </c>
      <c r="Z42" s="168">
        <v>6.4742318693746415E-2</v>
      </c>
      <c r="AA42" s="168">
        <v>0.20027009733978354</v>
      </c>
      <c r="AB42" s="168">
        <v>0.1012477231802387</v>
      </c>
      <c r="AC42" s="168">
        <v>5.4429970187502744E-2</v>
      </c>
      <c r="AD42" s="168">
        <v>6.7716222910779651</v>
      </c>
      <c r="AE42" s="168">
        <v>6.1276985705649922</v>
      </c>
      <c r="AF42" s="168">
        <v>0.6439237205129722</v>
      </c>
      <c r="AG42" s="168">
        <v>7.1923124004792367</v>
      </c>
      <c r="AH42" s="173"/>
      <c r="AI42" s="173"/>
      <c r="AJ42" s="144"/>
      <c r="AK42" s="144"/>
      <c r="AL42" s="144"/>
      <c r="AM42" s="144"/>
      <c r="AN42" s="144"/>
      <c r="AO42" s="144"/>
      <c r="AP42" s="144"/>
      <c r="AQ42" s="144"/>
      <c r="AR42" s="144"/>
      <c r="AS42" s="144"/>
      <c r="AT42" s="144"/>
    </row>
    <row r="43" spans="1:53" s="194" customFormat="1" ht="15.75" thickBot="1">
      <c r="A43" s="435"/>
      <c r="B43" s="455"/>
      <c r="C43" s="407"/>
      <c r="D43" s="167">
        <v>5</v>
      </c>
      <c r="E43" s="442"/>
      <c r="F43" s="439"/>
      <c r="G43" s="168" t="str">
        <f t="shared" si="16"/>
        <v>3.3</v>
      </c>
      <c r="H43" s="168" t="str">
        <f t="shared" si="17"/>
        <v>4.6</v>
      </c>
      <c r="I43" s="168" t="str">
        <f t="shared" si="18"/>
        <v>3.6</v>
      </c>
      <c r="J43" s="207" t="str">
        <f t="shared" si="19"/>
        <v xml:space="preserve">0.24 </v>
      </c>
      <c r="K43" s="168" t="str">
        <f t="shared" si="20"/>
        <v>0.21</v>
      </c>
      <c r="L43" s="168" t="str">
        <f t="shared" si="21"/>
        <v>0.16</v>
      </c>
      <c r="M43" s="168" t="str">
        <f t="shared" si="22"/>
        <v>0.10</v>
      </c>
      <c r="N43" s="168" t="str">
        <f t="shared" si="23"/>
        <v>6.2</v>
      </c>
      <c r="O43" s="168" t="str">
        <f t="shared" si="24"/>
        <v>5.3</v>
      </c>
      <c r="P43" s="190" t="str">
        <f t="shared" si="25"/>
        <v xml:space="preserve">0.86 </v>
      </c>
      <c r="Q43" s="168" t="str">
        <f t="shared" si="26"/>
        <v>6.9</v>
      </c>
      <c r="R43" s="186"/>
      <c r="S43" s="186"/>
      <c r="V43" s="144"/>
      <c r="W43" s="168">
        <v>3.2739241604186713</v>
      </c>
      <c r="X43" s="168">
        <v>4.5780000000000003</v>
      </c>
      <c r="Y43" s="168">
        <v>3.63</v>
      </c>
      <c r="Z43" s="177">
        <v>0.23523870274865488</v>
      </c>
      <c r="AA43" s="168">
        <v>0.20894577648245455</v>
      </c>
      <c r="AB43" s="168">
        <v>0.1593321545197075</v>
      </c>
      <c r="AC43" s="168">
        <v>0.10337403421603572</v>
      </c>
      <c r="AD43" s="168">
        <v>6.1893870043011709</v>
      </c>
      <c r="AE43" s="168">
        <v>5.3342634211642803</v>
      </c>
      <c r="AF43" s="168">
        <v>0.85512358313689041</v>
      </c>
      <c r="AG43" s="168">
        <v>6.8962776722680239</v>
      </c>
      <c r="AH43" s="173"/>
      <c r="AI43" s="173"/>
      <c r="AJ43" s="144"/>
      <c r="AK43" s="144"/>
      <c r="AL43" s="144"/>
      <c r="AM43" s="144"/>
      <c r="AN43" s="144"/>
      <c r="AO43" s="144"/>
      <c r="AP43" s="144"/>
      <c r="AQ43" s="144"/>
      <c r="AR43" s="144"/>
      <c r="AS43" s="144"/>
      <c r="AT43" s="144"/>
    </row>
    <row r="44" spans="1:53" s="194" customFormat="1" ht="15">
      <c r="A44" s="435"/>
      <c r="B44" s="455" t="s">
        <v>254</v>
      </c>
      <c r="C44" s="437">
        <v>2</v>
      </c>
      <c r="D44" s="160">
        <v>1</v>
      </c>
      <c r="E44" s="443" t="s">
        <v>222</v>
      </c>
      <c r="F44" s="443">
        <v>2</v>
      </c>
      <c r="G44" s="168" t="str">
        <f t="shared" si="16"/>
        <v>4.5</v>
      </c>
      <c r="H44" s="168" t="str">
        <f t="shared" si="17"/>
        <v>4.5</v>
      </c>
      <c r="I44" s="169" t="str">
        <f t="shared" si="18"/>
        <v>3.6</v>
      </c>
      <c r="J44" s="170" t="str">
        <f t="shared" si="19"/>
        <v>0.70</v>
      </c>
      <c r="K44" s="171" t="str">
        <f t="shared" si="20"/>
        <v>0.60</v>
      </c>
      <c r="L44" s="168" t="str">
        <f t="shared" si="21"/>
        <v>0.26</v>
      </c>
      <c r="M44" s="168" t="str">
        <f t="shared" si="22"/>
        <v>0.15</v>
      </c>
      <c r="N44" s="168" t="str">
        <f t="shared" si="23"/>
        <v>5.7</v>
      </c>
      <c r="O44" s="168" t="str">
        <f t="shared" si="24"/>
        <v>4.9</v>
      </c>
      <c r="P44" s="168" t="str">
        <f t="shared" si="25"/>
        <v>0.75</v>
      </c>
      <c r="Q44" s="168" t="str">
        <f t="shared" si="26"/>
        <v>7.4</v>
      </c>
      <c r="R44" s="186"/>
      <c r="S44" s="186"/>
      <c r="V44" s="144"/>
      <c r="W44" s="178">
        <v>4.4834900196718843</v>
      </c>
      <c r="X44" s="178">
        <v>4.51</v>
      </c>
      <c r="Y44" s="179">
        <v>3.633</v>
      </c>
      <c r="Z44" s="178">
        <v>0.69799540329154164</v>
      </c>
      <c r="AA44" s="180">
        <v>0.59837606609768623</v>
      </c>
      <c r="AB44" s="178">
        <v>0.26401467338765716</v>
      </c>
      <c r="AC44" s="178">
        <v>0.15229254424928762</v>
      </c>
      <c r="AD44" s="178">
        <v>5.6839211865158061</v>
      </c>
      <c r="AE44" s="178">
        <v>4.9365523496574415</v>
      </c>
      <c r="AF44" s="178">
        <v>0.74736883685836453</v>
      </c>
      <c r="AG44" s="178">
        <v>7.3965998735419785</v>
      </c>
      <c r="AH44" s="173"/>
      <c r="AI44" s="173"/>
      <c r="AJ44" s="144"/>
      <c r="AK44" s="144"/>
      <c r="AL44" s="144"/>
      <c r="AM44" s="144"/>
      <c r="AN44" s="144"/>
      <c r="AO44" s="144"/>
      <c r="AP44" s="144"/>
      <c r="AQ44" s="144"/>
      <c r="AR44" s="144"/>
      <c r="AS44" s="144"/>
      <c r="AT44" s="144"/>
    </row>
    <row r="45" spans="1:53" s="194" customFormat="1" ht="15">
      <c r="A45" s="435"/>
      <c r="B45" s="455"/>
      <c r="C45" s="438"/>
      <c r="D45" s="160">
        <v>2</v>
      </c>
      <c r="E45" s="444"/>
      <c r="F45" s="444"/>
      <c r="G45" s="168" t="str">
        <f t="shared" si="16"/>
        <v>4.4</v>
      </c>
      <c r="H45" s="168" t="str">
        <f t="shared" si="17"/>
        <v>4.0</v>
      </c>
      <c r="I45" s="169" t="str">
        <f t="shared" si="18"/>
        <v>3.2</v>
      </c>
      <c r="J45" s="175" t="str">
        <f t="shared" si="19"/>
        <v>0.093</v>
      </c>
      <c r="K45" s="171" t="str">
        <f t="shared" si="20"/>
        <v>0.63</v>
      </c>
      <c r="L45" s="168" t="str">
        <f t="shared" si="21"/>
        <v>0.36</v>
      </c>
      <c r="M45" s="168" t="str">
        <f t="shared" si="22"/>
        <v>0.079</v>
      </c>
      <c r="N45" s="168" t="str">
        <f t="shared" si="23"/>
        <v>8.0</v>
      </c>
      <c r="O45" s="168" t="str">
        <f t="shared" si="24"/>
        <v>6.5</v>
      </c>
      <c r="P45" s="190" t="str">
        <f t="shared" si="25"/>
        <v xml:space="preserve">1.5 </v>
      </c>
      <c r="Q45" s="168" t="str">
        <f t="shared" si="26"/>
        <v>9.2</v>
      </c>
      <c r="R45" s="186"/>
      <c r="S45" s="186"/>
      <c r="V45" s="144"/>
      <c r="W45" s="178">
        <v>4.3992347796423488</v>
      </c>
      <c r="X45" s="178">
        <v>4.01</v>
      </c>
      <c r="Y45" s="179">
        <v>3.1970000000000001</v>
      </c>
      <c r="Z45" s="178">
        <v>9.2616506118198383E-2</v>
      </c>
      <c r="AA45" s="180">
        <v>0.62796912395440863</v>
      </c>
      <c r="AB45" s="178">
        <v>0.35946420419123176</v>
      </c>
      <c r="AC45" s="178">
        <v>7.8615277893682736E-2</v>
      </c>
      <c r="AD45" s="178">
        <v>7.9937058581293936</v>
      </c>
      <c r="AE45" s="178">
        <v>6.4792253088941631</v>
      </c>
      <c r="AF45" s="178">
        <v>1.5144805492352309</v>
      </c>
      <c r="AG45" s="178">
        <v>9.1523709702869152</v>
      </c>
      <c r="AH45" s="173"/>
      <c r="AI45" s="173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  <c r="AT45" s="144"/>
    </row>
    <row r="46" spans="1:53" s="194" customFormat="1" ht="15">
      <c r="A46" s="435"/>
      <c r="B46" s="455"/>
      <c r="C46" s="438"/>
      <c r="D46" s="160">
        <v>3</v>
      </c>
      <c r="E46" s="444"/>
      <c r="F46" s="444"/>
      <c r="G46" s="168" t="str">
        <f t="shared" si="16"/>
        <v>3.9</v>
      </c>
      <c r="H46" s="168" t="str">
        <f t="shared" si="17"/>
        <v>4.3</v>
      </c>
      <c r="I46" s="169" t="str">
        <f t="shared" si="18"/>
        <v>3.5</v>
      </c>
      <c r="J46" s="175" t="str">
        <f t="shared" si="19"/>
        <v>0.079</v>
      </c>
      <c r="K46" s="171" t="str">
        <f t="shared" si="20"/>
        <v>0.47</v>
      </c>
      <c r="L46" s="168" t="str">
        <f t="shared" si="21"/>
        <v>0.33</v>
      </c>
      <c r="M46" s="168" t="str">
        <f t="shared" si="22"/>
        <v>0.063</v>
      </c>
      <c r="N46" s="168" t="str">
        <f t="shared" si="23"/>
        <v>6.5</v>
      </c>
      <c r="O46" s="168" t="str">
        <f t="shared" si="24"/>
        <v>5.7</v>
      </c>
      <c r="P46" s="168" t="str">
        <f t="shared" si="25"/>
        <v>0.81</v>
      </c>
      <c r="Q46" s="168" t="str">
        <f t="shared" si="26"/>
        <v>7.4</v>
      </c>
      <c r="R46" s="186"/>
      <c r="S46" s="186"/>
      <c r="V46" s="144"/>
      <c r="W46" s="178">
        <v>3.8965881793818564</v>
      </c>
      <c r="X46" s="178">
        <v>4.3</v>
      </c>
      <c r="Y46" s="179">
        <v>3.4849999999999999</v>
      </c>
      <c r="Z46" s="178">
        <v>7.9360876778926434E-2</v>
      </c>
      <c r="AA46" s="180">
        <v>0.46784189786607971</v>
      </c>
      <c r="AB46" s="178">
        <v>0.33288834728977196</v>
      </c>
      <c r="AC46" s="178">
        <v>6.2814179540107304E-2</v>
      </c>
      <c r="AD46" s="178">
        <v>6.4702447045903728</v>
      </c>
      <c r="AE46" s="178">
        <v>5.657626371355331</v>
      </c>
      <c r="AF46" s="178">
        <v>0.81261833323504074</v>
      </c>
      <c r="AG46" s="178">
        <v>7.4131500060652584</v>
      </c>
      <c r="AH46" s="173"/>
      <c r="AI46" s="173"/>
      <c r="AJ46" s="144"/>
      <c r="AK46" s="144"/>
      <c r="AL46" s="144"/>
      <c r="AM46" s="144"/>
      <c r="AN46" s="144"/>
      <c r="AO46" s="144"/>
      <c r="AP46" s="144"/>
      <c r="AQ46" s="144"/>
      <c r="AR46" s="144"/>
      <c r="AS46" s="144"/>
      <c r="AT46" s="144"/>
    </row>
    <row r="47" spans="1:53" s="194" customFormat="1" ht="15">
      <c r="A47" s="435"/>
      <c r="B47" s="455"/>
      <c r="C47" s="438"/>
      <c r="D47" s="160">
        <v>4</v>
      </c>
      <c r="E47" s="444"/>
      <c r="F47" s="444"/>
      <c r="G47" s="168" t="str">
        <f t="shared" si="16"/>
        <v>4.8</v>
      </c>
      <c r="H47" s="168" t="str">
        <f t="shared" si="17"/>
        <v>4.1</v>
      </c>
      <c r="I47" s="169" t="str">
        <f t="shared" si="18"/>
        <v>3.3</v>
      </c>
      <c r="J47" s="199" t="str">
        <f t="shared" si="19"/>
        <v xml:space="preserve">1.2 </v>
      </c>
      <c r="K47" s="171" t="str">
        <f t="shared" si="20"/>
        <v>1.1</v>
      </c>
      <c r="L47" s="168" t="str">
        <f t="shared" si="21"/>
        <v>0.53</v>
      </c>
      <c r="M47" s="168" t="str">
        <f t="shared" si="22"/>
        <v>0.14</v>
      </c>
      <c r="N47" s="168" t="str">
        <f t="shared" si="23"/>
        <v>4.9</v>
      </c>
      <c r="O47" s="168" t="str">
        <f t="shared" si="24"/>
        <v>3.8</v>
      </c>
      <c r="P47" s="190" t="str">
        <f t="shared" si="25"/>
        <v xml:space="preserve">1.1 </v>
      </c>
      <c r="Q47" s="168" t="str">
        <f t="shared" si="26"/>
        <v>7.8</v>
      </c>
      <c r="R47" s="186"/>
      <c r="S47" s="186"/>
      <c r="V47" s="144"/>
      <c r="W47" s="178">
        <v>4.7754489888719283</v>
      </c>
      <c r="X47" s="178">
        <v>4.12</v>
      </c>
      <c r="Y47" s="179">
        <v>3.2650000000000001</v>
      </c>
      <c r="Z47" s="178">
        <v>1.1614022434976501</v>
      </c>
      <c r="AA47" s="180">
        <v>1.123679082269565</v>
      </c>
      <c r="AB47" s="178">
        <v>0.53265909244866061</v>
      </c>
      <c r="AC47" s="178">
        <v>0.13916405275623059</v>
      </c>
      <c r="AD47" s="178">
        <v>4.8848184560376549</v>
      </c>
      <c r="AE47" s="178">
        <v>3.8176401695381328</v>
      </c>
      <c r="AF47" s="178">
        <v>1.0671782864995221</v>
      </c>
      <c r="AG47" s="178">
        <v>7.8417229270097604</v>
      </c>
      <c r="AH47" s="173"/>
      <c r="AI47" s="173"/>
      <c r="AJ47" s="144"/>
      <c r="AK47" s="144"/>
      <c r="AL47" s="144"/>
      <c r="AM47" s="144"/>
      <c r="AN47" s="144"/>
      <c r="AO47" s="144"/>
      <c r="AP47" s="144"/>
      <c r="AQ47" s="144"/>
      <c r="AR47" s="144"/>
      <c r="AS47" s="144"/>
      <c r="AT47" s="144"/>
    </row>
    <row r="48" spans="1:53" s="194" customFormat="1" ht="15.75" thickBot="1">
      <c r="A48" s="435"/>
      <c r="B48" s="455"/>
      <c r="C48" s="438"/>
      <c r="D48" s="160">
        <v>5</v>
      </c>
      <c r="E48" s="445"/>
      <c r="F48" s="445"/>
      <c r="G48" s="168" t="str">
        <f t="shared" si="16"/>
        <v>3.7</v>
      </c>
      <c r="H48" s="168" t="str">
        <f t="shared" si="17"/>
        <v>4.2</v>
      </c>
      <c r="I48" s="169" t="str">
        <f t="shared" si="18"/>
        <v>3.4</v>
      </c>
      <c r="J48" s="198" t="str">
        <f t="shared" si="19"/>
        <v xml:space="preserve">0.27 </v>
      </c>
      <c r="K48" s="171" t="str">
        <f t="shared" si="20"/>
        <v>0.29</v>
      </c>
      <c r="L48" s="168" t="str">
        <f t="shared" si="21"/>
        <v>0.23</v>
      </c>
      <c r="M48" s="168" t="str">
        <f t="shared" si="22"/>
        <v>0.056</v>
      </c>
      <c r="N48" s="168" t="str">
        <f t="shared" si="23"/>
        <v>8.1</v>
      </c>
      <c r="O48" s="168" t="str">
        <f t="shared" si="24"/>
        <v>7.0</v>
      </c>
      <c r="P48" s="190" t="str">
        <f t="shared" si="25"/>
        <v xml:space="preserve">1.1 </v>
      </c>
      <c r="Q48" s="168" t="str">
        <f t="shared" si="26"/>
        <v>9.0</v>
      </c>
      <c r="R48" s="186"/>
      <c r="S48" s="186"/>
      <c r="V48" s="144"/>
      <c r="W48" s="178">
        <v>3.7466348270058849</v>
      </c>
      <c r="X48" s="178">
        <v>4.18</v>
      </c>
      <c r="Y48" s="179">
        <v>3.4169999999999998</v>
      </c>
      <c r="Z48" s="178">
        <v>0.27398222029659619</v>
      </c>
      <c r="AA48" s="180">
        <v>0.29217272686619411</v>
      </c>
      <c r="AB48" s="178">
        <v>0.23152666151753826</v>
      </c>
      <c r="AC48" s="178">
        <v>5.6255591201510129E-2</v>
      </c>
      <c r="AD48" s="178">
        <v>8.1051337419486309</v>
      </c>
      <c r="AE48" s="178">
        <v>6.9787456342351701</v>
      </c>
      <c r="AF48" s="178">
        <v>1.1263881077134612</v>
      </c>
      <c r="AG48" s="178">
        <v>8.9590709418304701</v>
      </c>
      <c r="AH48" s="173"/>
      <c r="AI48" s="173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</row>
    <row r="49" spans="1:48" s="194" customFormat="1" ht="15">
      <c r="A49" s="435"/>
      <c r="B49" s="455"/>
      <c r="C49" s="438"/>
      <c r="D49" s="160">
        <v>1</v>
      </c>
      <c r="E49" s="446" t="s">
        <v>225</v>
      </c>
      <c r="F49" s="443">
        <v>2</v>
      </c>
      <c r="G49" s="168" t="str">
        <f t="shared" si="16"/>
        <v>4.1</v>
      </c>
      <c r="H49" s="168" t="str">
        <f t="shared" si="17"/>
        <v>4.5</v>
      </c>
      <c r="I49" s="169" t="str">
        <f t="shared" si="18"/>
        <v>3.6</v>
      </c>
      <c r="J49" s="170" t="str">
        <f t="shared" si="19"/>
        <v>0.30</v>
      </c>
      <c r="K49" s="171" t="str">
        <f t="shared" si="20"/>
        <v>0.33</v>
      </c>
      <c r="L49" s="168" t="str">
        <f t="shared" si="21"/>
        <v>0.17</v>
      </c>
      <c r="M49" s="168" t="str">
        <f t="shared" si="22"/>
        <v>0.12</v>
      </c>
      <c r="N49" s="168" t="str">
        <f t="shared" si="23"/>
        <v>6.4</v>
      </c>
      <c r="O49" s="168" t="str">
        <f t="shared" si="24"/>
        <v>5.7</v>
      </c>
      <c r="P49" s="168" t="str">
        <f t="shared" si="25"/>
        <v>0.71</v>
      </c>
      <c r="Q49" s="168" t="str">
        <f t="shared" si="26"/>
        <v>7.3</v>
      </c>
      <c r="R49" s="186"/>
      <c r="S49" s="186"/>
      <c r="V49" s="144"/>
      <c r="W49" s="178">
        <v>4.1056432803678895</v>
      </c>
      <c r="X49" s="178">
        <v>4.54</v>
      </c>
      <c r="Y49" s="178">
        <v>3.6309999999999998</v>
      </c>
      <c r="Z49" s="181">
        <v>0.30325696748135578</v>
      </c>
      <c r="AA49" s="178">
        <v>0.32972900863732285</v>
      </c>
      <c r="AB49" s="178">
        <v>0.17070193548011042</v>
      </c>
      <c r="AC49" s="178">
        <v>0.1216701717513211</v>
      </c>
      <c r="AD49" s="178">
        <v>6.422530631207283</v>
      </c>
      <c r="AE49" s="178">
        <v>5.7106942410159247</v>
      </c>
      <c r="AF49" s="178">
        <v>0.71183639019135914</v>
      </c>
      <c r="AG49" s="178">
        <v>7.347888714557393</v>
      </c>
      <c r="AH49" s="173"/>
      <c r="AI49" s="173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</row>
    <row r="50" spans="1:48" s="194" customFormat="1" ht="15">
      <c r="A50" s="435"/>
      <c r="B50" s="455"/>
      <c r="C50" s="438"/>
      <c r="D50" s="160">
        <v>2</v>
      </c>
      <c r="E50" s="447"/>
      <c r="F50" s="444"/>
      <c r="G50" s="168" t="str">
        <f t="shared" si="16"/>
        <v>3.7</v>
      </c>
      <c r="H50" s="168" t="str">
        <f t="shared" si="17"/>
        <v>4.4</v>
      </c>
      <c r="I50" s="169" t="str">
        <f t="shared" si="18"/>
        <v>3.6</v>
      </c>
      <c r="J50" s="199" t="str">
        <f t="shared" si="19"/>
        <v xml:space="preserve">0.0090 </v>
      </c>
      <c r="K50" s="171" t="str">
        <f t="shared" si="20"/>
        <v>0.28</v>
      </c>
      <c r="L50" s="168" t="str">
        <f t="shared" si="21"/>
        <v>0.20</v>
      </c>
      <c r="M50" s="168" t="str">
        <f t="shared" si="22"/>
        <v>0.069</v>
      </c>
      <c r="N50" s="168" t="str">
        <f t="shared" si="23"/>
        <v>7.9</v>
      </c>
      <c r="O50" s="168" t="str">
        <f t="shared" si="24"/>
        <v>6.5</v>
      </c>
      <c r="P50" s="190" t="str">
        <f t="shared" si="25"/>
        <v xml:space="preserve">1.3 </v>
      </c>
      <c r="Q50" s="168" t="str">
        <f t="shared" si="26"/>
        <v>8.4</v>
      </c>
      <c r="R50" s="186"/>
      <c r="S50" s="186"/>
      <c r="V50" s="144"/>
      <c r="W50" s="178">
        <v>3.6736720546082111</v>
      </c>
      <c r="X50" s="178">
        <v>4.41</v>
      </c>
      <c r="Y50" s="178">
        <v>3.5640000000000001</v>
      </c>
      <c r="Z50" s="178">
        <v>9.0469357669071947E-3</v>
      </c>
      <c r="AA50" s="178">
        <v>0.28207941071837767</v>
      </c>
      <c r="AB50" s="178">
        <v>0.20362696191909443</v>
      </c>
      <c r="AC50" s="178">
        <v>6.9097972428292742E-2</v>
      </c>
      <c r="AD50" s="178">
        <v>7.8575089888513192</v>
      </c>
      <c r="AE50" s="178">
        <v>6.5172173116344236</v>
      </c>
      <c r="AF50" s="178">
        <v>1.3402916772168949</v>
      </c>
      <c r="AG50" s="178">
        <v>8.4213602696839907</v>
      </c>
      <c r="AH50" s="173"/>
      <c r="AI50" s="173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</row>
    <row r="51" spans="1:48" s="194" customFormat="1" ht="15">
      <c r="A51" s="435"/>
      <c r="B51" s="455"/>
      <c r="C51" s="438"/>
      <c r="D51" s="160">
        <v>3</v>
      </c>
      <c r="E51" s="447"/>
      <c r="F51" s="444"/>
      <c r="G51" s="168" t="str">
        <f t="shared" si="16"/>
        <v>3.7</v>
      </c>
      <c r="H51" s="168" t="str">
        <f t="shared" si="17"/>
        <v>4.4</v>
      </c>
      <c r="I51" s="169" t="str">
        <f t="shared" si="18"/>
        <v>3.6</v>
      </c>
      <c r="J51" s="175" t="str">
        <f t="shared" si="19"/>
        <v>0.051</v>
      </c>
      <c r="K51" s="171" t="str">
        <f t="shared" si="20"/>
        <v>0.30</v>
      </c>
      <c r="L51" s="168" t="str">
        <f t="shared" si="21"/>
        <v>0.22</v>
      </c>
      <c r="M51" s="168" t="str">
        <f t="shared" si="22"/>
        <v>0.077</v>
      </c>
      <c r="N51" s="168" t="str">
        <f t="shared" si="23"/>
        <v>6.3</v>
      </c>
      <c r="O51" s="168" t="str">
        <f t="shared" si="24"/>
        <v>5.6</v>
      </c>
      <c r="P51" s="168" t="str">
        <f t="shared" si="25"/>
        <v>0.72</v>
      </c>
      <c r="Q51" s="168" t="str">
        <f t="shared" si="26"/>
        <v>7.0</v>
      </c>
      <c r="R51" s="186"/>
      <c r="S51" s="186"/>
      <c r="V51" s="144"/>
      <c r="W51" s="178">
        <v>3.7405676879713394</v>
      </c>
      <c r="X51" s="178">
        <v>4.41</v>
      </c>
      <c r="Y51" s="178">
        <v>3.5880000000000001</v>
      </c>
      <c r="Z51" s="178">
        <v>5.0608976682405389E-2</v>
      </c>
      <c r="AA51" s="178">
        <v>0.30002061253578644</v>
      </c>
      <c r="AB51" s="178">
        <v>0.21917688437450156</v>
      </c>
      <c r="AC51" s="178">
        <v>7.6988942580777209E-2</v>
      </c>
      <c r="AD51" s="178">
        <v>6.329401361179162</v>
      </c>
      <c r="AE51" s="178">
        <v>5.6075926458056022</v>
      </c>
      <c r="AF51" s="178">
        <v>0.72180871537355984</v>
      </c>
      <c r="AG51" s="178">
        <v>6.9761967773526328</v>
      </c>
      <c r="AH51" s="173"/>
      <c r="AI51" s="173"/>
      <c r="AJ51" s="144"/>
      <c r="AK51" s="144"/>
      <c r="AL51" s="144"/>
      <c r="AM51" s="144"/>
      <c r="AN51" s="144"/>
      <c r="AO51" s="144"/>
      <c r="AP51" s="144"/>
      <c r="AQ51" s="144"/>
      <c r="AR51" s="144"/>
      <c r="AS51" s="144"/>
      <c r="AT51" s="144"/>
    </row>
    <row r="52" spans="1:48" s="194" customFormat="1" ht="15">
      <c r="A52" s="435"/>
      <c r="B52" s="455"/>
      <c r="C52" s="438"/>
      <c r="D52" s="160">
        <v>4</v>
      </c>
      <c r="E52" s="447"/>
      <c r="F52" s="444"/>
      <c r="G52" s="168" t="str">
        <f t="shared" si="16"/>
        <v>3.2</v>
      </c>
      <c r="H52" s="168" t="str">
        <f t="shared" si="17"/>
        <v>4.6</v>
      </c>
      <c r="I52" s="169" t="str">
        <f t="shared" si="18"/>
        <v>3.7</v>
      </c>
      <c r="J52" s="175" t="str">
        <f t="shared" si="19"/>
        <v>0.050</v>
      </c>
      <c r="K52" s="171" t="str">
        <f t="shared" si="20"/>
        <v>0.44</v>
      </c>
      <c r="L52" s="168" t="str">
        <f t="shared" si="21"/>
        <v>0.18</v>
      </c>
      <c r="M52" s="168" t="str">
        <f t="shared" si="22"/>
        <v>0.071</v>
      </c>
      <c r="N52" s="168" t="str">
        <f t="shared" si="23"/>
        <v>5.9</v>
      </c>
      <c r="O52" s="168" t="str">
        <f t="shared" si="24"/>
        <v>5.0</v>
      </c>
      <c r="P52" s="190" t="str">
        <f t="shared" si="25"/>
        <v xml:space="preserve">0.84 </v>
      </c>
      <c r="Q52" s="168" t="str">
        <f t="shared" si="26"/>
        <v>6.6</v>
      </c>
      <c r="R52" s="186"/>
      <c r="S52" s="186"/>
      <c r="V52" s="144"/>
      <c r="W52" s="178">
        <v>3.1553828425963055</v>
      </c>
      <c r="X52" s="178">
        <v>4.5599999999999996</v>
      </c>
      <c r="Y52" s="178">
        <v>3.6539999999999999</v>
      </c>
      <c r="Z52" s="178">
        <v>4.9952744398250939E-2</v>
      </c>
      <c r="AA52" s="178">
        <v>0.43559742564597331</v>
      </c>
      <c r="AB52" s="178">
        <v>0.17764323064899831</v>
      </c>
      <c r="AC52" s="178">
        <v>7.1498689424168052E-2</v>
      </c>
      <c r="AD52" s="178">
        <v>5.8824764529752782</v>
      </c>
      <c r="AE52" s="178">
        <v>5.0390166654014177</v>
      </c>
      <c r="AF52" s="178">
        <v>0.84345978757386031</v>
      </c>
      <c r="AG52" s="178">
        <v>6.617168543092669</v>
      </c>
      <c r="AH52" s="173"/>
      <c r="AI52" s="173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</row>
    <row r="53" spans="1:48" s="194" customFormat="1" ht="15.75" thickBot="1">
      <c r="A53" s="436"/>
      <c r="B53" s="455"/>
      <c r="C53" s="439"/>
      <c r="D53" s="160">
        <v>5</v>
      </c>
      <c r="E53" s="448"/>
      <c r="F53" s="445"/>
      <c r="G53" s="168" t="str">
        <f t="shared" si="16"/>
        <v>3.1</v>
      </c>
      <c r="H53" s="168" t="str">
        <f t="shared" si="17"/>
        <v>4.4</v>
      </c>
      <c r="I53" s="169" t="str">
        <f t="shared" si="18"/>
        <v>3.6</v>
      </c>
      <c r="J53" s="198" t="str">
        <f t="shared" si="19"/>
        <v xml:space="preserve">0.19 </v>
      </c>
      <c r="K53" s="171" t="str">
        <f t="shared" si="20"/>
        <v>0.24</v>
      </c>
      <c r="L53" s="168" t="str">
        <f t="shared" si="21"/>
        <v>0.20</v>
      </c>
      <c r="M53" s="168" t="str">
        <f t="shared" si="22"/>
        <v>0.074</v>
      </c>
      <c r="N53" s="168" t="str">
        <f t="shared" si="23"/>
        <v>6.4</v>
      </c>
      <c r="O53" s="168" t="str">
        <f t="shared" si="24"/>
        <v>5.4</v>
      </c>
      <c r="P53" s="168" t="str">
        <f t="shared" si="25"/>
        <v>1.0</v>
      </c>
      <c r="Q53" s="168" t="str">
        <f t="shared" si="26"/>
        <v>7.1</v>
      </c>
      <c r="R53" s="186"/>
      <c r="S53" s="186"/>
      <c r="V53" s="144"/>
      <c r="W53" s="178">
        <v>3.1177892948237336</v>
      </c>
      <c r="X53" s="178">
        <v>4.4400000000000004</v>
      </c>
      <c r="Y53" s="178">
        <v>3.645</v>
      </c>
      <c r="Z53" s="178">
        <v>0.18632959479611422</v>
      </c>
      <c r="AA53" s="178">
        <v>0.23609277225781383</v>
      </c>
      <c r="AB53" s="178">
        <v>0.19799281087173087</v>
      </c>
      <c r="AC53" s="178">
        <v>7.4257519131982197E-2</v>
      </c>
      <c r="AD53" s="178">
        <v>6.4417966546396954</v>
      </c>
      <c r="AE53" s="178">
        <v>5.4087755312078123</v>
      </c>
      <c r="AF53" s="178">
        <v>1.0330211234318833</v>
      </c>
      <c r="AG53" s="178">
        <v>7.1364693516973361</v>
      </c>
      <c r="AH53" s="173"/>
      <c r="AI53" s="173"/>
      <c r="AJ53" s="144"/>
      <c r="AK53" s="144"/>
      <c r="AL53" s="144"/>
      <c r="AM53" s="144"/>
      <c r="AN53" s="144"/>
      <c r="AO53" s="144"/>
      <c r="AP53" s="144"/>
      <c r="AQ53" s="144"/>
      <c r="AR53" s="144"/>
      <c r="AS53" s="144"/>
      <c r="AT53" s="144"/>
    </row>
    <row r="54" spans="1:48" s="194" customFormat="1" ht="15">
      <c r="A54" s="208" t="s">
        <v>238</v>
      </c>
      <c r="B54" s="208"/>
      <c r="C54" s="161"/>
      <c r="D54" s="184"/>
      <c r="E54" s="185"/>
      <c r="F54" s="161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6"/>
      <c r="S54" s="186"/>
      <c r="V54" s="144"/>
      <c r="W54" s="187"/>
      <c r="X54" s="187"/>
      <c r="Y54" s="187"/>
      <c r="Z54" s="187"/>
      <c r="AA54" s="187"/>
      <c r="AB54" s="187"/>
      <c r="AC54" s="187"/>
      <c r="AD54" s="187"/>
      <c r="AE54" s="187"/>
      <c r="AF54" s="187"/>
      <c r="AG54" s="187"/>
      <c r="AH54" s="188"/>
      <c r="AI54" s="188"/>
      <c r="AJ54" s="144"/>
      <c r="AK54" s="144"/>
      <c r="AL54" s="144"/>
      <c r="AM54" s="144"/>
      <c r="AN54" s="144"/>
      <c r="AO54" s="144"/>
      <c r="AP54" s="144"/>
      <c r="AQ54" s="144"/>
      <c r="AR54" s="144"/>
      <c r="AS54" s="144"/>
      <c r="AT54" s="144"/>
    </row>
    <row r="55" spans="1:48" s="194" customFormat="1" ht="15">
      <c r="A55" s="208" t="s">
        <v>241</v>
      </c>
      <c r="B55" s="208"/>
      <c r="C55" s="161"/>
      <c r="D55" s="161"/>
      <c r="E55" s="185"/>
      <c r="F55" s="161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6"/>
      <c r="S55" s="186"/>
      <c r="V55" s="144"/>
      <c r="W55" s="187"/>
      <c r="X55" s="187"/>
      <c r="Y55" s="187"/>
      <c r="Z55" s="187"/>
      <c r="AA55" s="187"/>
      <c r="AB55" s="187"/>
      <c r="AC55" s="187"/>
      <c r="AD55" s="187"/>
      <c r="AE55" s="187"/>
      <c r="AF55" s="187"/>
      <c r="AG55" s="187"/>
      <c r="AH55" s="188"/>
      <c r="AI55" s="188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</row>
    <row r="56" spans="1:48" s="194" customFormat="1" ht="13.5" customHeight="1">
      <c r="A56" s="14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4"/>
      <c r="O56" s="144"/>
      <c r="P56" s="165"/>
      <c r="Q56" s="165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</row>
    <row r="57" spans="1:48" s="194" customFormat="1" ht="13.5" customHeight="1">
      <c r="A57" s="143" t="s">
        <v>681</v>
      </c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4"/>
      <c r="O57" s="144"/>
      <c r="P57" s="165"/>
      <c r="Q57" s="165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</row>
    <row r="58" spans="1:48" s="194" customFormat="1" ht="13.5" customHeight="1">
      <c r="A58" s="416" t="s">
        <v>637</v>
      </c>
      <c r="B58" s="416" t="s">
        <v>638</v>
      </c>
      <c r="C58" s="347" t="s">
        <v>453</v>
      </c>
      <c r="D58" s="418" t="s">
        <v>454</v>
      </c>
      <c r="E58" s="420" t="s">
        <v>455</v>
      </c>
      <c r="F58" s="421"/>
      <c r="G58" s="420" t="s">
        <v>456</v>
      </c>
      <c r="H58" s="421"/>
      <c r="I58" s="420" t="s">
        <v>639</v>
      </c>
      <c r="J58" s="421"/>
      <c r="K58" s="422" t="s">
        <v>188</v>
      </c>
      <c r="L58" s="423"/>
      <c r="M58" s="420" t="s">
        <v>640</v>
      </c>
      <c r="N58" s="421"/>
      <c r="O58" s="424" t="s">
        <v>641</v>
      </c>
      <c r="P58" s="421"/>
      <c r="Q58" s="420" t="s">
        <v>460</v>
      </c>
      <c r="R58" s="421"/>
      <c r="S58" s="420" t="s">
        <v>461</v>
      </c>
      <c r="T58" s="421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44"/>
      <c r="AS58" s="144"/>
      <c r="AT58" s="144"/>
    </row>
    <row r="59" spans="1:48" s="194" customFormat="1" ht="13.5" customHeight="1">
      <c r="A59" s="417"/>
      <c r="B59" s="417"/>
      <c r="C59" s="350" t="s">
        <v>216</v>
      </c>
      <c r="D59" s="419"/>
      <c r="E59" s="424" t="s">
        <v>462</v>
      </c>
      <c r="F59" s="424"/>
      <c r="G59" s="424"/>
      <c r="H59" s="424"/>
      <c r="I59" s="420" t="s">
        <v>463</v>
      </c>
      <c r="J59" s="424"/>
      <c r="K59" s="424"/>
      <c r="L59" s="421"/>
      <c r="M59" s="420" t="s">
        <v>464</v>
      </c>
      <c r="N59" s="421"/>
      <c r="O59" s="420" t="s">
        <v>465</v>
      </c>
      <c r="P59" s="424"/>
      <c r="Q59" s="424"/>
      <c r="R59" s="421"/>
      <c r="S59" s="420" t="s">
        <v>462</v>
      </c>
      <c r="T59" s="421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</row>
    <row r="60" spans="1:48" s="194" customFormat="1" ht="13.5" customHeight="1">
      <c r="A60" s="449" t="s">
        <v>680</v>
      </c>
      <c r="B60" s="418">
        <v>1</v>
      </c>
      <c r="C60" s="347" t="s">
        <v>466</v>
      </c>
      <c r="D60" s="347">
        <v>2006</v>
      </c>
      <c r="E60" s="333" t="s">
        <v>500</v>
      </c>
      <c r="F60" s="345" t="s">
        <v>468</v>
      </c>
      <c r="G60" s="333" t="s">
        <v>495</v>
      </c>
      <c r="H60" s="345" t="s">
        <v>468</v>
      </c>
      <c r="I60" s="333" t="s">
        <v>597</v>
      </c>
      <c r="J60" s="345" t="s">
        <v>575</v>
      </c>
      <c r="K60" s="333" t="s">
        <v>642</v>
      </c>
      <c r="L60" s="345" t="s">
        <v>505</v>
      </c>
      <c r="M60" s="333" t="s">
        <v>616</v>
      </c>
      <c r="N60" s="345" t="s">
        <v>619</v>
      </c>
      <c r="O60" s="333" t="s">
        <v>643</v>
      </c>
      <c r="P60" s="345" t="s">
        <v>644</v>
      </c>
      <c r="Q60" s="333" t="s">
        <v>645</v>
      </c>
      <c r="R60" s="345" t="s">
        <v>505</v>
      </c>
      <c r="S60" s="351" t="s">
        <v>634</v>
      </c>
      <c r="T60" s="345" t="s">
        <v>614</v>
      </c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  <c r="AT60" s="144"/>
      <c r="AU60" s="144"/>
      <c r="AV60" s="144"/>
    </row>
    <row r="61" spans="1:48" s="194" customFormat="1" ht="13.5" customHeight="1">
      <c r="A61" s="450"/>
      <c r="B61" s="429"/>
      <c r="C61" s="348"/>
      <c r="D61" s="348">
        <v>2011</v>
      </c>
      <c r="E61" s="334" t="s">
        <v>552</v>
      </c>
      <c r="F61" s="349" t="s">
        <v>479</v>
      </c>
      <c r="G61" s="334" t="s">
        <v>646</v>
      </c>
      <c r="H61" s="349" t="s">
        <v>479</v>
      </c>
      <c r="I61" s="334" t="s">
        <v>647</v>
      </c>
      <c r="J61" s="349" t="s">
        <v>517</v>
      </c>
      <c r="K61" s="334" t="s">
        <v>648</v>
      </c>
      <c r="L61" s="349" t="s">
        <v>649</v>
      </c>
      <c r="M61" s="334" t="s">
        <v>650</v>
      </c>
      <c r="N61" s="349" t="s">
        <v>651</v>
      </c>
      <c r="O61" s="334" t="s">
        <v>652</v>
      </c>
      <c r="P61" s="349" t="s">
        <v>653</v>
      </c>
      <c r="Q61" s="334" t="s">
        <v>482</v>
      </c>
      <c r="R61" s="349" t="s">
        <v>654</v>
      </c>
      <c r="S61" s="352" t="s">
        <v>607</v>
      </c>
      <c r="T61" s="349" t="s">
        <v>614</v>
      </c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  <c r="AU61" s="144"/>
      <c r="AV61" s="144"/>
    </row>
    <row r="62" spans="1:48" s="194" customFormat="1" ht="13.5" customHeight="1">
      <c r="A62" s="450"/>
      <c r="B62" s="429"/>
      <c r="C62" s="350"/>
      <c r="D62" s="350">
        <v>2016</v>
      </c>
      <c r="E62" s="335" t="s">
        <v>467</v>
      </c>
      <c r="F62" s="346" t="s">
        <v>468</v>
      </c>
      <c r="G62" s="335" t="s">
        <v>655</v>
      </c>
      <c r="H62" s="346" t="s">
        <v>487</v>
      </c>
      <c r="I62" s="335" t="s">
        <v>592</v>
      </c>
      <c r="J62" s="346" t="s">
        <v>501</v>
      </c>
      <c r="K62" s="335" t="s">
        <v>656</v>
      </c>
      <c r="L62" s="346" t="s">
        <v>623</v>
      </c>
      <c r="M62" s="335" t="s">
        <v>657</v>
      </c>
      <c r="N62" s="346" t="s">
        <v>596</v>
      </c>
      <c r="O62" s="335" t="s">
        <v>476</v>
      </c>
      <c r="P62" s="346" t="s">
        <v>477</v>
      </c>
      <c r="Q62" s="335" t="s">
        <v>476</v>
      </c>
      <c r="R62" s="346" t="s">
        <v>477</v>
      </c>
      <c r="S62" s="353" t="s">
        <v>476</v>
      </c>
      <c r="T62" s="346" t="s">
        <v>477</v>
      </c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  <c r="AU62" s="144"/>
      <c r="AV62" s="144"/>
    </row>
    <row r="63" spans="1:48" s="194" customFormat="1" ht="13.5" customHeight="1">
      <c r="A63" s="450"/>
      <c r="B63" s="429"/>
      <c r="C63" s="348" t="s">
        <v>494</v>
      </c>
      <c r="D63" s="348">
        <v>2006</v>
      </c>
      <c r="E63" s="334" t="s">
        <v>486</v>
      </c>
      <c r="F63" s="349" t="s">
        <v>468</v>
      </c>
      <c r="G63" s="334" t="s">
        <v>525</v>
      </c>
      <c r="H63" s="349" t="s">
        <v>468</v>
      </c>
      <c r="I63" s="334" t="s">
        <v>558</v>
      </c>
      <c r="J63" s="349" t="s">
        <v>575</v>
      </c>
      <c r="K63" s="334" t="s">
        <v>518</v>
      </c>
      <c r="L63" s="349" t="s">
        <v>491</v>
      </c>
      <c r="M63" s="334" t="s">
        <v>559</v>
      </c>
      <c r="N63" s="349" t="s">
        <v>596</v>
      </c>
      <c r="O63" s="334" t="s">
        <v>658</v>
      </c>
      <c r="P63" s="349" t="s">
        <v>612</v>
      </c>
      <c r="Q63" s="334" t="s">
        <v>659</v>
      </c>
      <c r="R63" s="349" t="s">
        <v>600</v>
      </c>
      <c r="S63" s="352" t="s">
        <v>607</v>
      </c>
      <c r="T63" s="349" t="s">
        <v>614</v>
      </c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</row>
    <row r="64" spans="1:48" s="194" customFormat="1" ht="13.5" customHeight="1">
      <c r="A64" s="450"/>
      <c r="B64" s="429"/>
      <c r="C64" s="348"/>
      <c r="D64" s="348">
        <v>2011</v>
      </c>
      <c r="E64" s="334" t="s">
        <v>500</v>
      </c>
      <c r="F64" s="349" t="s">
        <v>479</v>
      </c>
      <c r="G64" s="334" t="s">
        <v>525</v>
      </c>
      <c r="H64" s="349" t="s">
        <v>468</v>
      </c>
      <c r="I64" s="334" t="s">
        <v>660</v>
      </c>
      <c r="J64" s="349" t="s">
        <v>515</v>
      </c>
      <c r="K64" s="334" t="s">
        <v>661</v>
      </c>
      <c r="L64" s="349" t="s">
        <v>524</v>
      </c>
      <c r="M64" s="334" t="s">
        <v>556</v>
      </c>
      <c r="N64" s="349" t="s">
        <v>522</v>
      </c>
      <c r="O64" s="334" t="s">
        <v>624</v>
      </c>
      <c r="P64" s="349" t="s">
        <v>651</v>
      </c>
      <c r="Q64" s="334" t="s">
        <v>592</v>
      </c>
      <c r="R64" s="349" t="s">
        <v>576</v>
      </c>
      <c r="S64" s="352" t="s">
        <v>613</v>
      </c>
      <c r="T64" s="349" t="s">
        <v>522</v>
      </c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144"/>
      <c r="AT64" s="144"/>
      <c r="AU64" s="144"/>
      <c r="AV64" s="144"/>
    </row>
    <row r="65" spans="1:48" s="194" customFormat="1" ht="13.5" customHeight="1">
      <c r="A65" s="450"/>
      <c r="B65" s="419"/>
      <c r="C65" s="350"/>
      <c r="D65" s="350">
        <v>2016</v>
      </c>
      <c r="E65" s="335" t="s">
        <v>486</v>
      </c>
      <c r="F65" s="346" t="s">
        <v>487</v>
      </c>
      <c r="G65" s="335" t="s">
        <v>525</v>
      </c>
      <c r="H65" s="346" t="s">
        <v>487</v>
      </c>
      <c r="I65" s="335" t="s">
        <v>480</v>
      </c>
      <c r="J65" s="346" t="s">
        <v>617</v>
      </c>
      <c r="K65" s="335" t="s">
        <v>516</v>
      </c>
      <c r="L65" s="346" t="s">
        <v>535</v>
      </c>
      <c r="M65" s="335" t="s">
        <v>504</v>
      </c>
      <c r="N65" s="346" t="s">
        <v>535</v>
      </c>
      <c r="O65" s="335" t="s">
        <v>476</v>
      </c>
      <c r="P65" s="346" t="s">
        <v>477</v>
      </c>
      <c r="Q65" s="335" t="s">
        <v>476</v>
      </c>
      <c r="R65" s="346" t="s">
        <v>477</v>
      </c>
      <c r="S65" s="353" t="s">
        <v>476</v>
      </c>
      <c r="T65" s="346" t="s">
        <v>477</v>
      </c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</row>
    <row r="66" spans="1:48" s="194" customFormat="1" ht="13.5" customHeight="1">
      <c r="A66" s="450"/>
      <c r="B66" s="418">
        <v>2</v>
      </c>
      <c r="C66" s="347" t="s">
        <v>466</v>
      </c>
      <c r="D66" s="347">
        <v>2006</v>
      </c>
      <c r="E66" s="333" t="s">
        <v>500</v>
      </c>
      <c r="F66" s="345" t="s">
        <v>487</v>
      </c>
      <c r="G66" s="333" t="s">
        <v>495</v>
      </c>
      <c r="H66" s="345" t="s">
        <v>487</v>
      </c>
      <c r="I66" s="333" t="s">
        <v>514</v>
      </c>
      <c r="J66" s="345" t="s">
        <v>662</v>
      </c>
      <c r="K66" s="333" t="s">
        <v>492</v>
      </c>
      <c r="L66" s="345" t="s">
        <v>566</v>
      </c>
      <c r="M66" s="333" t="s">
        <v>521</v>
      </c>
      <c r="N66" s="345" t="s">
        <v>557</v>
      </c>
      <c r="O66" s="333" t="s">
        <v>618</v>
      </c>
      <c r="P66" s="345" t="s">
        <v>663</v>
      </c>
      <c r="Q66" s="333" t="s">
        <v>664</v>
      </c>
      <c r="R66" s="345" t="s">
        <v>501</v>
      </c>
      <c r="S66" s="351" t="s">
        <v>613</v>
      </c>
      <c r="T66" s="345" t="s">
        <v>614</v>
      </c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144"/>
      <c r="AO66" s="144"/>
      <c r="AP66" s="144"/>
      <c r="AQ66" s="144"/>
      <c r="AR66" s="144"/>
      <c r="AS66" s="144"/>
      <c r="AT66" s="144"/>
      <c r="AU66" s="144"/>
      <c r="AV66" s="144"/>
    </row>
    <row r="67" spans="1:48" s="194" customFormat="1" ht="13.5" customHeight="1">
      <c r="A67" s="450"/>
      <c r="B67" s="429"/>
      <c r="C67" s="348"/>
      <c r="D67" s="348">
        <v>2011</v>
      </c>
      <c r="E67" s="334" t="s">
        <v>478</v>
      </c>
      <c r="F67" s="349" t="s">
        <v>468</v>
      </c>
      <c r="G67" s="334" t="s">
        <v>469</v>
      </c>
      <c r="H67" s="349" t="s">
        <v>468</v>
      </c>
      <c r="I67" s="334" t="s">
        <v>597</v>
      </c>
      <c r="J67" s="349" t="s">
        <v>479</v>
      </c>
      <c r="K67" s="334" t="s">
        <v>615</v>
      </c>
      <c r="L67" s="349" t="s">
        <v>524</v>
      </c>
      <c r="M67" s="334" t="s">
        <v>665</v>
      </c>
      <c r="N67" s="349" t="s">
        <v>612</v>
      </c>
      <c r="O67" s="334" t="s">
        <v>666</v>
      </c>
      <c r="P67" s="349" t="s">
        <v>667</v>
      </c>
      <c r="Q67" s="334" t="s">
        <v>668</v>
      </c>
      <c r="R67" s="349" t="s">
        <v>669</v>
      </c>
      <c r="S67" s="352" t="s">
        <v>670</v>
      </c>
      <c r="T67" s="349" t="s">
        <v>522</v>
      </c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  <c r="AE67" s="144"/>
      <c r="AF67" s="144"/>
      <c r="AG67" s="144"/>
      <c r="AH67" s="144"/>
      <c r="AI67" s="144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</row>
    <row r="68" spans="1:48" s="194" customFormat="1" ht="13.5" customHeight="1">
      <c r="A68" s="450"/>
      <c r="B68" s="429"/>
      <c r="C68" s="350"/>
      <c r="D68" s="350">
        <v>2016</v>
      </c>
      <c r="E68" s="335" t="s">
        <v>467</v>
      </c>
      <c r="F68" s="346" t="s">
        <v>468</v>
      </c>
      <c r="G68" s="335" t="s">
        <v>615</v>
      </c>
      <c r="H68" s="346" t="s">
        <v>468</v>
      </c>
      <c r="I68" s="335" t="s">
        <v>664</v>
      </c>
      <c r="J68" s="346" t="s">
        <v>576</v>
      </c>
      <c r="K68" s="335" t="s">
        <v>498</v>
      </c>
      <c r="L68" s="346" t="s">
        <v>623</v>
      </c>
      <c r="M68" s="335" t="s">
        <v>670</v>
      </c>
      <c r="N68" s="346" t="s">
        <v>671</v>
      </c>
      <c r="O68" s="335" t="s">
        <v>476</v>
      </c>
      <c r="P68" s="346" t="s">
        <v>477</v>
      </c>
      <c r="Q68" s="335" t="s">
        <v>476</v>
      </c>
      <c r="R68" s="346" t="s">
        <v>477</v>
      </c>
      <c r="S68" s="353" t="s">
        <v>476</v>
      </c>
      <c r="T68" s="346" t="s">
        <v>477</v>
      </c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  <c r="AE68" s="144"/>
      <c r="AF68" s="144"/>
      <c r="AG68" s="144"/>
      <c r="AH68" s="144"/>
      <c r="AI68" s="144"/>
      <c r="AJ68" s="144"/>
      <c r="AK68" s="144"/>
      <c r="AL68" s="144"/>
      <c r="AM68" s="144"/>
      <c r="AN68" s="144"/>
      <c r="AO68" s="144"/>
      <c r="AP68" s="144"/>
      <c r="AQ68" s="144"/>
      <c r="AR68" s="144"/>
      <c r="AS68" s="144"/>
      <c r="AT68" s="144"/>
      <c r="AU68" s="144"/>
      <c r="AV68" s="144"/>
    </row>
    <row r="69" spans="1:48" s="194" customFormat="1" ht="13.5" customHeight="1">
      <c r="A69" s="450"/>
      <c r="B69" s="429"/>
      <c r="C69" s="348" t="s">
        <v>494</v>
      </c>
      <c r="D69" s="348">
        <v>2006</v>
      </c>
      <c r="E69" s="334" t="s">
        <v>508</v>
      </c>
      <c r="F69" s="349" t="s">
        <v>487</v>
      </c>
      <c r="G69" s="334" t="s">
        <v>495</v>
      </c>
      <c r="H69" s="349" t="s">
        <v>487</v>
      </c>
      <c r="I69" s="334" t="s">
        <v>672</v>
      </c>
      <c r="J69" s="349" t="s">
        <v>633</v>
      </c>
      <c r="K69" s="334" t="s">
        <v>528</v>
      </c>
      <c r="L69" s="349" t="s">
        <v>623</v>
      </c>
      <c r="M69" s="334" t="s">
        <v>656</v>
      </c>
      <c r="N69" s="349" t="s">
        <v>485</v>
      </c>
      <c r="O69" s="334" t="s">
        <v>618</v>
      </c>
      <c r="P69" s="349" t="s">
        <v>596</v>
      </c>
      <c r="Q69" s="334" t="s">
        <v>558</v>
      </c>
      <c r="R69" s="349" t="s">
        <v>468</v>
      </c>
      <c r="S69" s="352" t="s">
        <v>607</v>
      </c>
      <c r="T69" s="349" t="s">
        <v>614</v>
      </c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4"/>
    </row>
    <row r="70" spans="1:48" s="194" customFormat="1" ht="13.5" customHeight="1">
      <c r="A70" s="450"/>
      <c r="B70" s="429"/>
      <c r="C70" s="348"/>
      <c r="D70" s="348">
        <v>2011</v>
      </c>
      <c r="E70" s="334" t="s">
        <v>500</v>
      </c>
      <c r="F70" s="349" t="s">
        <v>487</v>
      </c>
      <c r="G70" s="334" t="s">
        <v>495</v>
      </c>
      <c r="H70" s="349" t="s">
        <v>487</v>
      </c>
      <c r="I70" s="334" t="s">
        <v>673</v>
      </c>
      <c r="J70" s="349" t="s">
        <v>621</v>
      </c>
      <c r="K70" s="334" t="s">
        <v>511</v>
      </c>
      <c r="L70" s="349" t="s">
        <v>501</v>
      </c>
      <c r="M70" s="334" t="s">
        <v>583</v>
      </c>
      <c r="N70" s="349" t="s">
        <v>522</v>
      </c>
      <c r="O70" s="334" t="s">
        <v>674</v>
      </c>
      <c r="P70" s="349" t="s">
        <v>675</v>
      </c>
      <c r="Q70" s="334" t="s">
        <v>676</v>
      </c>
      <c r="R70" s="349" t="s">
        <v>524</v>
      </c>
      <c r="S70" s="352" t="s">
        <v>670</v>
      </c>
      <c r="T70" s="349" t="s">
        <v>614</v>
      </c>
      <c r="U70" s="144"/>
      <c r="V70" s="144"/>
      <c r="W70" s="144"/>
      <c r="X70" s="144"/>
      <c r="Y70" s="144"/>
      <c r="Z70" s="144"/>
      <c r="AA70" s="144"/>
      <c r="AB70" s="144"/>
      <c r="AC70" s="144"/>
      <c r="AD70" s="144"/>
      <c r="AE70" s="144"/>
      <c r="AF70" s="144"/>
      <c r="AG70" s="144"/>
      <c r="AH70" s="144"/>
      <c r="AI70" s="144"/>
      <c r="AJ70" s="144"/>
      <c r="AK70" s="144"/>
      <c r="AL70" s="144"/>
      <c r="AM70" s="144"/>
      <c r="AN70" s="144"/>
      <c r="AO70" s="144"/>
      <c r="AP70" s="144"/>
      <c r="AQ70" s="144"/>
      <c r="AR70" s="144"/>
      <c r="AS70" s="144"/>
      <c r="AT70" s="144"/>
      <c r="AU70" s="144"/>
      <c r="AV70" s="144"/>
    </row>
    <row r="71" spans="1:48" s="194" customFormat="1" ht="13.5" customHeight="1">
      <c r="A71" s="451"/>
      <c r="B71" s="419"/>
      <c r="C71" s="350"/>
      <c r="D71" s="350">
        <v>2016</v>
      </c>
      <c r="E71" s="335" t="s">
        <v>500</v>
      </c>
      <c r="F71" s="346" t="s">
        <v>487</v>
      </c>
      <c r="G71" s="335" t="s">
        <v>525</v>
      </c>
      <c r="H71" s="346" t="s">
        <v>513</v>
      </c>
      <c r="I71" s="335" t="s">
        <v>677</v>
      </c>
      <c r="J71" s="346" t="s">
        <v>587</v>
      </c>
      <c r="K71" s="335" t="s">
        <v>498</v>
      </c>
      <c r="L71" s="346" t="s">
        <v>576</v>
      </c>
      <c r="M71" s="335" t="s">
        <v>678</v>
      </c>
      <c r="N71" s="346" t="s">
        <v>679</v>
      </c>
      <c r="O71" s="335" t="s">
        <v>476</v>
      </c>
      <c r="P71" s="346" t="s">
        <v>477</v>
      </c>
      <c r="Q71" s="335" t="s">
        <v>476</v>
      </c>
      <c r="R71" s="346" t="s">
        <v>477</v>
      </c>
      <c r="S71" s="353" t="s">
        <v>476</v>
      </c>
      <c r="T71" s="346" t="s">
        <v>477</v>
      </c>
      <c r="U71" s="144"/>
      <c r="V71" s="144"/>
      <c r="W71" s="144"/>
      <c r="X71" s="144"/>
      <c r="Y71" s="144"/>
      <c r="Z71" s="144"/>
      <c r="AA71" s="144"/>
      <c r="AB71" s="144"/>
      <c r="AC71" s="144"/>
      <c r="AD71" s="144"/>
      <c r="AE71" s="144"/>
      <c r="AF71" s="144"/>
      <c r="AG71" s="144"/>
      <c r="AH71" s="144"/>
      <c r="AI71" s="144"/>
      <c r="AJ71" s="144"/>
      <c r="AK71" s="144"/>
      <c r="AL71" s="144"/>
      <c r="AM71" s="144"/>
      <c r="AN71" s="144"/>
      <c r="AO71" s="144"/>
      <c r="AP71" s="144"/>
      <c r="AQ71" s="144"/>
      <c r="AR71" s="144"/>
      <c r="AS71" s="144"/>
      <c r="AT71" s="144"/>
      <c r="AU71" s="144"/>
      <c r="AV71" s="144"/>
    </row>
    <row r="72" spans="1:48" s="194" customFormat="1" ht="13.5" customHeight="1">
      <c r="A72" s="344" t="s">
        <v>546</v>
      </c>
      <c r="B72" s="144"/>
      <c r="C72" s="144"/>
      <c r="D72" s="144"/>
      <c r="E72" s="144"/>
      <c r="F72" s="144"/>
      <c r="G72" s="144"/>
      <c r="H72" s="144"/>
      <c r="I72" s="164"/>
      <c r="J72" s="164"/>
      <c r="K72" s="144"/>
      <c r="L72" s="144"/>
      <c r="M72" s="144"/>
      <c r="N72" s="144"/>
      <c r="O72" s="144"/>
      <c r="P72" s="165"/>
      <c r="Q72" s="165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144"/>
      <c r="AO72" s="144"/>
      <c r="AP72" s="144"/>
      <c r="AQ72" s="144"/>
      <c r="AR72" s="144"/>
      <c r="AS72" s="144"/>
      <c r="AT72" s="144"/>
      <c r="AU72" s="144"/>
      <c r="AV72" s="144"/>
    </row>
    <row r="73" spans="1:48" s="194" customFormat="1" ht="13.5" customHeight="1">
      <c r="A73" s="344" t="s">
        <v>547</v>
      </c>
      <c r="B73" s="144"/>
      <c r="C73" s="144"/>
      <c r="D73" s="144"/>
      <c r="E73" s="144"/>
      <c r="F73" s="144"/>
      <c r="G73" s="144"/>
      <c r="H73" s="144"/>
      <c r="I73" s="164"/>
      <c r="J73" s="164"/>
      <c r="K73" s="144"/>
      <c r="L73" s="144"/>
      <c r="M73" s="144"/>
      <c r="N73" s="144"/>
      <c r="O73" s="144"/>
      <c r="P73" s="165"/>
      <c r="Q73" s="165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</row>
    <row r="74" spans="1:48" s="194" customFormat="1" ht="13.5" customHeight="1">
      <c r="A74" s="144"/>
      <c r="B74" s="144"/>
      <c r="C74" s="144"/>
      <c r="D74" s="144"/>
      <c r="E74" s="144"/>
      <c r="F74" s="144"/>
      <c r="G74" s="144"/>
      <c r="H74" s="144"/>
      <c r="I74" s="164"/>
      <c r="J74" s="164"/>
      <c r="K74" s="144"/>
      <c r="L74" s="144"/>
      <c r="M74" s="144"/>
      <c r="N74" s="144"/>
      <c r="O74" s="144"/>
      <c r="P74" s="165"/>
      <c r="Q74" s="165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</row>
  </sheetData>
  <mergeCells count="93">
    <mergeCell ref="A60:A71"/>
    <mergeCell ref="B60:B65"/>
    <mergeCell ref="B66:B71"/>
    <mergeCell ref="S58:T58"/>
    <mergeCell ref="E59:H59"/>
    <mergeCell ref="I59:L59"/>
    <mergeCell ref="M59:N59"/>
    <mergeCell ref="O59:R59"/>
    <mergeCell ref="S59:T59"/>
    <mergeCell ref="I58:J58"/>
    <mergeCell ref="K58:L58"/>
    <mergeCell ref="M58:N58"/>
    <mergeCell ref="O58:P58"/>
    <mergeCell ref="Q58:R58"/>
    <mergeCell ref="A58:A59"/>
    <mergeCell ref="B58:B59"/>
    <mergeCell ref="D58:D59"/>
    <mergeCell ref="E58:F58"/>
    <mergeCell ref="G58:H58"/>
    <mergeCell ref="F14:F18"/>
    <mergeCell ref="C19:C28"/>
    <mergeCell ref="E19:E23"/>
    <mergeCell ref="F19:F23"/>
    <mergeCell ref="E24:E28"/>
    <mergeCell ref="E44:E48"/>
    <mergeCell ref="F44:F48"/>
    <mergeCell ref="E49:E53"/>
    <mergeCell ref="F49:F53"/>
    <mergeCell ref="B44:B53"/>
    <mergeCell ref="A6:A8"/>
    <mergeCell ref="B6:B8"/>
    <mergeCell ref="C6:C8"/>
    <mergeCell ref="D6:D8"/>
    <mergeCell ref="C44:C53"/>
    <mergeCell ref="A34:A53"/>
    <mergeCell ref="C34:C43"/>
    <mergeCell ref="A9:A28"/>
    <mergeCell ref="C9:C18"/>
    <mergeCell ref="B9:B18"/>
    <mergeCell ref="B19:B28"/>
    <mergeCell ref="Y6:Y8"/>
    <mergeCell ref="Z6:Z8"/>
    <mergeCell ref="AA6:AA7"/>
    <mergeCell ref="AB6:AB8"/>
    <mergeCell ref="B34:B43"/>
    <mergeCell ref="E6:E7"/>
    <mergeCell ref="F6:F8"/>
    <mergeCell ref="G6:G8"/>
    <mergeCell ref="E34:E38"/>
    <mergeCell ref="F34:F38"/>
    <mergeCell ref="E39:E43"/>
    <mergeCell ref="F39:F43"/>
    <mergeCell ref="F24:F28"/>
    <mergeCell ref="E9:E13"/>
    <mergeCell ref="F9:F13"/>
    <mergeCell ref="E14:E18"/>
    <mergeCell ref="J6:M6"/>
    <mergeCell ref="O6:P6"/>
    <mergeCell ref="W6:W8"/>
    <mergeCell ref="X6:X8"/>
    <mergeCell ref="J8:Q8"/>
    <mergeCell ref="R8:S8"/>
    <mergeCell ref="AN8:AO8"/>
    <mergeCell ref="A31:A33"/>
    <mergeCell ref="B31:B33"/>
    <mergeCell ref="C31:C33"/>
    <mergeCell ref="D31:D33"/>
    <mergeCell ref="E31:E32"/>
    <mergeCell ref="F31:F33"/>
    <mergeCell ref="G31:G33"/>
    <mergeCell ref="H31:I32"/>
    <mergeCell ref="J31:M31"/>
    <mergeCell ref="O31:P31"/>
    <mergeCell ref="W31:W33"/>
    <mergeCell ref="X31:X33"/>
    <mergeCell ref="AN33:AO33"/>
    <mergeCell ref="AC6:AC8"/>
    <mergeCell ref="H6:I7"/>
    <mergeCell ref="AD6:AE7"/>
    <mergeCell ref="AF6:AI6"/>
    <mergeCell ref="AK6:AL6"/>
    <mergeCell ref="AC31:AC33"/>
    <mergeCell ref="AD31:AE32"/>
    <mergeCell ref="AF31:AI31"/>
    <mergeCell ref="AK31:AL31"/>
    <mergeCell ref="AF8:AM8"/>
    <mergeCell ref="J33:Q33"/>
    <mergeCell ref="R33:S33"/>
    <mergeCell ref="AF33:AM33"/>
    <mergeCell ref="Y31:Y33"/>
    <mergeCell ref="Z31:Z33"/>
    <mergeCell ref="AA31:AA32"/>
    <mergeCell ref="AB31:AB33"/>
  </mergeCells>
  <phoneticPr fontId="6"/>
  <printOptions horizontalCentered="1"/>
  <pageMargins left="0.39370078740157483" right="0.39370078740157483" top="0.78740157480314965" bottom="0.78740157480314965" header="0.31496062992125984" footer="0.31496062992125984"/>
  <pageSetup paperSize="9" scale="53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view="pageBreakPreview" zoomScaleNormal="100" zoomScaleSheetLayoutView="100" workbookViewId="0">
      <selection activeCell="F38" sqref="F38"/>
    </sheetView>
  </sheetViews>
  <sheetFormatPr defaultColWidth="9" defaultRowHeight="14.25"/>
  <cols>
    <col min="1" max="1" width="23.25" style="2" customWidth="1"/>
    <col min="2" max="2" width="7.25" style="2" bestFit="1" customWidth="1"/>
    <col min="3" max="4" width="8.5" style="2" bestFit="1" customWidth="1"/>
    <col min="5" max="6" width="9" style="2" bestFit="1" customWidth="1"/>
    <col min="7" max="7" width="8.5" style="2" bestFit="1" customWidth="1"/>
    <col min="8" max="8" width="9" style="2" bestFit="1" customWidth="1"/>
    <col min="9" max="9" width="8.5" style="2" bestFit="1" customWidth="1"/>
    <col min="10" max="10" width="9" style="2" bestFit="1" customWidth="1"/>
    <col min="11" max="11" width="9.875" style="2" bestFit="1" customWidth="1"/>
    <col min="12" max="21" width="3.25" style="5" bestFit="1" customWidth="1"/>
    <col min="22" max="23" width="6" style="2" customWidth="1"/>
    <col min="24" max="16384" width="9" style="2"/>
  </cols>
  <sheetData>
    <row r="1" spans="1:28">
      <c r="A1" s="1" t="s">
        <v>313</v>
      </c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9"/>
    </row>
    <row r="2" spans="1:28" ht="15">
      <c r="A2" s="3" t="s">
        <v>298</v>
      </c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9"/>
    </row>
    <row r="3" spans="1:28" ht="15">
      <c r="A3" s="82" t="s">
        <v>299</v>
      </c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9"/>
    </row>
    <row r="4" spans="1:28" ht="16.5" thickBot="1">
      <c r="A4" s="82" t="s">
        <v>300</v>
      </c>
      <c r="B4" s="213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5"/>
      <c r="X4" s="5"/>
      <c r="Y4" s="5"/>
      <c r="Z4" s="5"/>
      <c r="AA4" s="5"/>
      <c r="AB4" s="5"/>
    </row>
    <row r="5" spans="1:28" ht="15">
      <c r="A5" s="6" t="s">
        <v>2</v>
      </c>
      <c r="B5" s="7" t="s">
        <v>285</v>
      </c>
      <c r="C5" s="7" t="s">
        <v>286</v>
      </c>
      <c r="D5" s="8" t="s">
        <v>287</v>
      </c>
      <c r="E5" s="7" t="s">
        <v>288</v>
      </c>
      <c r="F5" s="8" t="s">
        <v>289</v>
      </c>
      <c r="G5" s="7" t="s">
        <v>290</v>
      </c>
      <c r="H5" s="9" t="s">
        <v>291</v>
      </c>
      <c r="I5" s="9" t="s">
        <v>292</v>
      </c>
      <c r="J5" s="7" t="s">
        <v>293</v>
      </c>
      <c r="K5" s="11" t="s">
        <v>294</v>
      </c>
      <c r="L5" s="220"/>
      <c r="M5" s="220"/>
      <c r="N5" s="220"/>
      <c r="O5" s="220"/>
      <c r="P5" s="220"/>
      <c r="Q5" s="220"/>
      <c r="R5" s="220"/>
      <c r="S5" s="220"/>
      <c r="T5" s="220"/>
      <c r="U5" s="220"/>
      <c r="V5" s="218"/>
      <c r="W5" s="5"/>
      <c r="X5" s="5"/>
      <c r="Y5" s="5"/>
      <c r="Z5" s="5"/>
      <c r="AA5" s="5"/>
      <c r="AB5" s="5"/>
    </row>
    <row r="6" spans="1:28" ht="15">
      <c r="A6" s="13" t="s">
        <v>3</v>
      </c>
      <c r="B6" s="14" t="s">
        <v>5</v>
      </c>
      <c r="C6" s="14" t="s">
        <v>5</v>
      </c>
      <c r="D6" s="14" t="s">
        <v>5</v>
      </c>
      <c r="E6" s="14" t="s">
        <v>6</v>
      </c>
      <c r="F6" s="14" t="s">
        <v>6</v>
      </c>
      <c r="G6" s="14" t="s">
        <v>7</v>
      </c>
      <c r="H6" s="15" t="s">
        <v>6</v>
      </c>
      <c r="I6" s="15" t="s">
        <v>7</v>
      </c>
      <c r="J6" s="14" t="s">
        <v>4</v>
      </c>
      <c r="K6" s="17" t="s">
        <v>4</v>
      </c>
      <c r="L6" s="36"/>
      <c r="M6" s="36"/>
      <c r="N6" s="36"/>
      <c r="O6" s="36"/>
      <c r="P6" s="36"/>
      <c r="Q6" s="36"/>
      <c r="R6" s="36"/>
      <c r="S6" s="36"/>
      <c r="T6" s="36"/>
      <c r="U6" s="36"/>
      <c r="V6" s="218"/>
      <c r="W6" s="5"/>
      <c r="X6" s="5"/>
      <c r="Y6" s="5"/>
      <c r="Z6" s="5"/>
      <c r="AA6" s="5"/>
      <c r="AB6" s="5"/>
    </row>
    <row r="7" spans="1:28" ht="150.75" customHeight="1">
      <c r="A7" s="19" t="s">
        <v>8</v>
      </c>
      <c r="B7" s="20" t="s">
        <v>295</v>
      </c>
      <c r="C7" s="20" t="s">
        <v>280</v>
      </c>
      <c r="D7" s="20" t="s">
        <v>280</v>
      </c>
      <c r="E7" s="20" t="s">
        <v>280</v>
      </c>
      <c r="F7" s="20" t="s">
        <v>280</v>
      </c>
      <c r="G7" s="20" t="s">
        <v>280</v>
      </c>
      <c r="H7" s="20" t="s">
        <v>280</v>
      </c>
      <c r="I7" s="20" t="s">
        <v>280</v>
      </c>
      <c r="J7" s="20" t="s">
        <v>280</v>
      </c>
      <c r="K7" s="21" t="s">
        <v>280</v>
      </c>
      <c r="L7" s="221"/>
      <c r="M7" s="221"/>
      <c r="N7" s="221"/>
      <c r="O7" s="221"/>
      <c r="P7" s="221"/>
      <c r="Q7" s="221"/>
      <c r="R7" s="221"/>
      <c r="S7" s="221"/>
      <c r="T7" s="221"/>
      <c r="U7" s="221"/>
      <c r="V7" s="218"/>
      <c r="W7" s="5"/>
      <c r="X7" s="5"/>
      <c r="Y7" s="5"/>
      <c r="Z7" s="5"/>
      <c r="AA7" s="5"/>
      <c r="AB7" s="5"/>
    </row>
    <row r="8" spans="1:28" ht="15">
      <c r="A8" s="23" t="s">
        <v>17</v>
      </c>
      <c r="B8" s="14"/>
      <c r="C8" s="14"/>
      <c r="D8" s="14"/>
      <c r="E8" s="14"/>
      <c r="F8" s="14"/>
      <c r="G8" s="14"/>
      <c r="H8" s="456" t="s">
        <v>301</v>
      </c>
      <c r="I8" s="14"/>
      <c r="J8" s="14"/>
      <c r="K8" s="17"/>
      <c r="L8" s="36"/>
      <c r="M8" s="36"/>
      <c r="N8" s="36"/>
      <c r="O8" s="36"/>
      <c r="P8" s="36"/>
      <c r="Q8" s="36"/>
      <c r="R8" s="36"/>
      <c r="S8" s="36"/>
      <c r="T8" s="36"/>
      <c r="U8" s="36"/>
      <c r="V8" s="218"/>
      <c r="W8" s="5"/>
      <c r="X8" s="5"/>
      <c r="Y8" s="5"/>
      <c r="Z8" s="5"/>
      <c r="AA8" s="5"/>
      <c r="AB8" s="5"/>
    </row>
    <row r="9" spans="1:28" ht="18.75" customHeight="1">
      <c r="A9" s="23" t="s">
        <v>19</v>
      </c>
      <c r="B9" s="24">
        <v>18.7</v>
      </c>
      <c r="C9" s="24">
        <v>10.199999999999999</v>
      </c>
      <c r="D9" s="24">
        <v>7.3</v>
      </c>
      <c r="E9" s="24">
        <v>13.8</v>
      </c>
      <c r="F9" s="24">
        <v>13.3</v>
      </c>
      <c r="G9" s="24">
        <v>8.6999999999999993</v>
      </c>
      <c r="H9" s="457"/>
      <c r="I9" s="24">
        <v>10.6</v>
      </c>
      <c r="J9" s="24">
        <v>12.6</v>
      </c>
      <c r="K9" s="26">
        <v>12.4</v>
      </c>
      <c r="L9" s="27"/>
      <c r="M9" s="27"/>
      <c r="N9" s="27"/>
      <c r="O9" s="27"/>
      <c r="P9" s="27"/>
      <c r="Q9" s="27"/>
      <c r="R9" s="27"/>
      <c r="S9" s="27"/>
      <c r="T9" s="27"/>
      <c r="U9" s="27"/>
      <c r="V9" s="218"/>
      <c r="W9" s="5"/>
      <c r="X9" s="5"/>
      <c r="Y9" s="5"/>
      <c r="Z9" s="5"/>
      <c r="AA9" s="5"/>
      <c r="AB9" s="5"/>
    </row>
    <row r="10" spans="1:28" ht="18.75" customHeight="1">
      <c r="A10" s="23" t="s">
        <v>20</v>
      </c>
      <c r="B10" s="24">
        <v>19.399999999999999</v>
      </c>
      <c r="C10" s="24">
        <v>14.3</v>
      </c>
      <c r="D10" s="24">
        <v>12.2</v>
      </c>
      <c r="E10" s="24">
        <v>14</v>
      </c>
      <c r="F10" s="24">
        <v>14.6</v>
      </c>
      <c r="G10" s="24">
        <v>9.6</v>
      </c>
      <c r="H10" s="457"/>
      <c r="I10" s="24">
        <v>12.6</v>
      </c>
      <c r="J10" s="24">
        <v>12.8</v>
      </c>
      <c r="K10" s="26">
        <v>10.6</v>
      </c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18"/>
      <c r="W10" s="5"/>
      <c r="X10" s="5"/>
      <c r="Y10" s="5"/>
      <c r="Z10" s="5"/>
      <c r="AA10" s="5"/>
      <c r="AB10" s="5"/>
    </row>
    <row r="11" spans="1:28" ht="18.75" customHeight="1">
      <c r="A11" s="13" t="s">
        <v>21</v>
      </c>
      <c r="B11" s="14"/>
      <c r="C11" s="14"/>
      <c r="D11" s="14"/>
      <c r="E11" s="14"/>
      <c r="F11" s="14"/>
      <c r="G11" s="14"/>
      <c r="H11" s="457"/>
      <c r="I11" s="14"/>
      <c r="J11" s="14"/>
      <c r="K11" s="17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218"/>
      <c r="W11" s="5"/>
      <c r="X11" s="5"/>
      <c r="Y11" s="5"/>
      <c r="Z11" s="5"/>
      <c r="AA11" s="5"/>
      <c r="AB11" s="5"/>
    </row>
    <row r="12" spans="1:28" ht="18.75" customHeight="1">
      <c r="A12" s="13" t="s">
        <v>22</v>
      </c>
      <c r="B12" s="14">
        <v>1</v>
      </c>
      <c r="C12" s="14"/>
      <c r="D12" s="14"/>
      <c r="E12" s="14"/>
      <c r="F12" s="14"/>
      <c r="G12" s="14"/>
      <c r="H12" s="457"/>
      <c r="I12" s="14"/>
      <c r="J12" s="14"/>
      <c r="K12" s="17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218"/>
      <c r="W12" s="5"/>
      <c r="X12" s="5"/>
      <c r="Y12" s="5"/>
      <c r="Z12" s="5"/>
      <c r="AA12" s="5"/>
      <c r="AB12" s="5"/>
    </row>
    <row r="13" spans="1:28" ht="18.75" customHeight="1">
      <c r="A13" s="13" t="s">
        <v>23</v>
      </c>
      <c r="B13" s="14"/>
      <c r="C13" s="14"/>
      <c r="D13" s="14"/>
      <c r="E13" s="14"/>
      <c r="F13" s="14"/>
      <c r="G13" s="14"/>
      <c r="H13" s="457"/>
      <c r="I13" s="14"/>
      <c r="J13" s="14"/>
      <c r="K13" s="17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218"/>
      <c r="W13" s="5"/>
      <c r="X13" s="5"/>
      <c r="Y13" s="5"/>
      <c r="Z13" s="5"/>
      <c r="AA13" s="5"/>
      <c r="AB13" s="5"/>
    </row>
    <row r="14" spans="1:28" ht="18.75" customHeight="1">
      <c r="A14" s="13" t="s">
        <v>24</v>
      </c>
      <c r="B14" s="14"/>
      <c r="C14" s="14"/>
      <c r="D14" s="14"/>
      <c r="E14" s="14"/>
      <c r="F14" s="14"/>
      <c r="G14" s="14"/>
      <c r="H14" s="457"/>
      <c r="I14" s="14"/>
      <c r="J14" s="14"/>
      <c r="K14" s="17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218"/>
      <c r="W14" s="5"/>
      <c r="X14" s="5"/>
      <c r="Y14" s="5"/>
      <c r="Z14" s="5"/>
      <c r="AA14" s="5"/>
      <c r="AB14" s="5"/>
    </row>
    <row r="15" spans="1:28" ht="18.75" customHeight="1">
      <c r="A15" s="28" t="s">
        <v>25</v>
      </c>
      <c r="B15" s="29"/>
      <c r="C15" s="29"/>
      <c r="D15" s="29"/>
      <c r="E15" s="29"/>
      <c r="F15" s="29"/>
      <c r="G15" s="29"/>
      <c r="H15" s="457"/>
      <c r="I15" s="29"/>
      <c r="J15" s="29"/>
      <c r="K15" s="31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218"/>
      <c r="W15" s="5"/>
      <c r="X15" s="5"/>
      <c r="Y15" s="5"/>
      <c r="Z15" s="5"/>
      <c r="AA15" s="5"/>
      <c r="AB15" s="5"/>
    </row>
    <row r="16" spans="1:28" ht="18.75" customHeight="1">
      <c r="A16" s="33" t="s">
        <v>26</v>
      </c>
      <c r="B16" s="15">
        <v>1</v>
      </c>
      <c r="C16" s="15"/>
      <c r="D16" s="15"/>
      <c r="E16" s="15"/>
      <c r="F16" s="15"/>
      <c r="G16" s="15"/>
      <c r="H16" s="457"/>
      <c r="I16" s="15"/>
      <c r="J16" s="15"/>
      <c r="K16" s="35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218"/>
      <c r="W16" s="5"/>
      <c r="X16" s="5"/>
      <c r="Y16" s="5"/>
      <c r="Z16" s="5"/>
      <c r="AA16" s="5"/>
      <c r="AB16" s="5"/>
    </row>
    <row r="17" spans="1:28" ht="18.75" customHeight="1">
      <c r="A17" s="33" t="s">
        <v>296</v>
      </c>
      <c r="B17" s="15"/>
      <c r="C17" s="15"/>
      <c r="D17" s="15"/>
      <c r="E17" s="15"/>
      <c r="F17" s="15"/>
      <c r="G17" s="15"/>
      <c r="H17" s="457"/>
      <c r="I17" s="15"/>
      <c r="J17" s="15"/>
      <c r="K17" s="35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218"/>
      <c r="W17" s="5"/>
      <c r="X17" s="5"/>
      <c r="Y17" s="5"/>
      <c r="Z17" s="5"/>
      <c r="AA17" s="5"/>
      <c r="AB17" s="5"/>
    </row>
    <row r="18" spans="1:28" ht="18.75" customHeight="1">
      <c r="A18" s="28" t="s">
        <v>27</v>
      </c>
      <c r="B18" s="29"/>
      <c r="C18" s="29"/>
      <c r="D18" s="29"/>
      <c r="E18" s="29"/>
      <c r="F18" s="29"/>
      <c r="G18" s="29"/>
      <c r="H18" s="457"/>
      <c r="I18" s="29"/>
      <c r="J18" s="29"/>
      <c r="K18" s="31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218"/>
      <c r="W18" s="5"/>
      <c r="X18" s="5"/>
      <c r="Y18" s="5"/>
      <c r="Z18" s="5"/>
      <c r="AA18" s="5"/>
      <c r="AB18" s="5"/>
    </row>
    <row r="19" spans="1:28" ht="19.5" customHeight="1" thickBot="1">
      <c r="A19" s="37" t="s">
        <v>28</v>
      </c>
      <c r="B19" s="38"/>
      <c r="C19" s="38"/>
      <c r="D19" s="38"/>
      <c r="E19" s="38"/>
      <c r="F19" s="38"/>
      <c r="G19" s="38"/>
      <c r="H19" s="458"/>
      <c r="I19" s="38"/>
      <c r="J19" s="38"/>
      <c r="K19" s="40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218"/>
      <c r="W19" s="5"/>
      <c r="X19" s="5"/>
      <c r="Y19" s="5"/>
      <c r="Z19" s="5"/>
      <c r="AA19" s="5"/>
      <c r="AB19" s="5"/>
    </row>
    <row r="20" spans="1:28" ht="16.5" thickTop="1" thickBot="1">
      <c r="A20" s="41" t="s">
        <v>297</v>
      </c>
      <c r="B20" s="42"/>
      <c r="C20" s="42"/>
      <c r="D20" s="42"/>
      <c r="E20" s="42"/>
      <c r="F20" s="42"/>
      <c r="G20" s="42"/>
      <c r="H20" s="42"/>
      <c r="I20" s="42"/>
      <c r="J20" s="42"/>
      <c r="K20" s="44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218"/>
      <c r="W20" s="5"/>
      <c r="X20" s="5"/>
      <c r="Y20" s="5"/>
      <c r="Z20" s="5"/>
      <c r="AA20" s="5"/>
      <c r="AB20" s="5"/>
    </row>
    <row r="21" spans="1:28" ht="15">
      <c r="A21" s="214" t="s">
        <v>281</v>
      </c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5"/>
      <c r="X21" s="5"/>
      <c r="Y21" s="5"/>
      <c r="Z21" s="5"/>
      <c r="AA21" s="5"/>
      <c r="AB21" s="5"/>
    </row>
    <row r="22" spans="1:28" ht="15">
      <c r="A22" s="212" t="s">
        <v>282</v>
      </c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5"/>
      <c r="X22" s="5"/>
      <c r="Y22" s="5"/>
      <c r="Z22" s="5"/>
      <c r="AA22" s="5"/>
      <c r="AB22" s="5"/>
    </row>
    <row r="23" spans="1:28"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5"/>
      <c r="X23" s="5"/>
      <c r="Y23" s="5"/>
      <c r="Z23" s="5"/>
      <c r="AA23" s="5"/>
      <c r="AB23" s="5"/>
    </row>
    <row r="24" spans="1:28" ht="15">
      <c r="A24" s="1" t="s">
        <v>312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18"/>
      <c r="W24" s="5"/>
      <c r="X24" s="5"/>
      <c r="Y24" s="5"/>
      <c r="Z24" s="5"/>
      <c r="AA24" s="5"/>
      <c r="AB24" s="5"/>
    </row>
    <row r="25" spans="1:28" ht="15">
      <c r="A25" s="3" t="s">
        <v>298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18"/>
      <c r="W25" s="5"/>
      <c r="X25" s="5"/>
      <c r="Y25" s="5"/>
      <c r="Z25" s="5"/>
      <c r="AA25" s="5"/>
      <c r="AB25" s="5"/>
    </row>
    <row r="26" spans="1:28" ht="15">
      <c r="A26" s="82" t="s">
        <v>299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19"/>
    </row>
    <row r="27" spans="1:28" ht="15.75" thickBot="1">
      <c r="A27" s="82" t="s">
        <v>300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19"/>
    </row>
    <row r="28" spans="1:28" ht="15">
      <c r="A28" s="50" t="s">
        <v>2</v>
      </c>
      <c r="B28" s="51" t="s">
        <v>316</v>
      </c>
      <c r="C28" s="51" t="s">
        <v>317</v>
      </c>
      <c r="D28" s="51" t="s">
        <v>318</v>
      </c>
      <c r="E28" s="51" t="s">
        <v>319</v>
      </c>
      <c r="F28" s="51" t="s">
        <v>320</v>
      </c>
      <c r="G28" s="51" t="s">
        <v>321</v>
      </c>
      <c r="H28" s="51" t="s">
        <v>322</v>
      </c>
      <c r="I28" s="53" t="s">
        <v>323</v>
      </c>
      <c r="J28" s="54"/>
      <c r="K28" s="54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219"/>
    </row>
    <row r="29" spans="1:28" ht="15">
      <c r="A29" s="55" t="s">
        <v>3</v>
      </c>
      <c r="B29" s="56" t="s">
        <v>5</v>
      </c>
      <c r="C29" s="56" t="s">
        <v>5</v>
      </c>
      <c r="D29" s="56" t="s">
        <v>6</v>
      </c>
      <c r="E29" s="56" t="s">
        <v>6</v>
      </c>
      <c r="F29" s="56" t="s">
        <v>7</v>
      </c>
      <c r="G29" s="56" t="s">
        <v>4</v>
      </c>
      <c r="H29" s="56" t="s">
        <v>4</v>
      </c>
      <c r="I29" s="58" t="s">
        <v>4</v>
      </c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219"/>
    </row>
    <row r="30" spans="1:28" ht="136.5" customHeight="1">
      <c r="A30" s="60" t="s">
        <v>8</v>
      </c>
      <c r="B30" s="61" t="s">
        <v>280</v>
      </c>
      <c r="C30" s="61" t="s">
        <v>280</v>
      </c>
      <c r="D30" s="61" t="s">
        <v>324</v>
      </c>
      <c r="E30" s="61" t="s">
        <v>280</v>
      </c>
      <c r="F30" s="81" t="s">
        <v>324</v>
      </c>
      <c r="G30" s="81" t="s">
        <v>325</v>
      </c>
      <c r="H30" s="81" t="s">
        <v>326</v>
      </c>
      <c r="I30" s="242" t="s">
        <v>327</v>
      </c>
      <c r="J30" s="241"/>
      <c r="K30" s="6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19"/>
    </row>
    <row r="31" spans="1:28" ht="15">
      <c r="A31" s="23" t="s">
        <v>17</v>
      </c>
      <c r="B31" s="64"/>
      <c r="C31" s="64"/>
      <c r="D31" s="64"/>
      <c r="E31" s="64"/>
      <c r="F31" s="64"/>
      <c r="G31" s="64"/>
      <c r="H31" s="66"/>
      <c r="I31" s="459" t="s">
        <v>328</v>
      </c>
      <c r="J31" s="54"/>
      <c r="K31" s="54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219"/>
    </row>
    <row r="32" spans="1:28" ht="18.75" customHeight="1">
      <c r="A32" s="23" t="s">
        <v>19</v>
      </c>
      <c r="B32" s="66">
        <v>11.2</v>
      </c>
      <c r="C32" s="66">
        <v>10.199999999999999</v>
      </c>
      <c r="D32" s="66">
        <v>16.2</v>
      </c>
      <c r="E32" s="66">
        <v>17.100000000000001</v>
      </c>
      <c r="F32" s="66">
        <v>20.2</v>
      </c>
      <c r="G32" s="66">
        <v>14.8</v>
      </c>
      <c r="H32" s="66">
        <v>18.3</v>
      </c>
      <c r="I32" s="460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219"/>
    </row>
    <row r="33" spans="1:22" ht="18.75" customHeight="1">
      <c r="A33" s="23" t="s">
        <v>20</v>
      </c>
      <c r="B33" s="66">
        <v>11.7</v>
      </c>
      <c r="C33" s="66">
        <v>15</v>
      </c>
      <c r="D33" s="66">
        <v>16</v>
      </c>
      <c r="E33" s="66">
        <v>25.5</v>
      </c>
      <c r="F33" s="66">
        <v>21.3</v>
      </c>
      <c r="G33" s="66">
        <v>17</v>
      </c>
      <c r="H33" s="66">
        <v>39.799999999999997</v>
      </c>
      <c r="I33" s="460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219"/>
    </row>
    <row r="34" spans="1:22" ht="18.75" customHeight="1">
      <c r="A34" s="55" t="s">
        <v>21</v>
      </c>
      <c r="B34" s="64"/>
      <c r="C34" s="64"/>
      <c r="D34" s="64"/>
      <c r="E34" s="64"/>
      <c r="F34" s="64"/>
      <c r="G34" s="64"/>
      <c r="H34" s="66"/>
      <c r="I34" s="460"/>
      <c r="J34" s="54"/>
      <c r="K34" s="54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219"/>
    </row>
    <row r="35" spans="1:22" ht="18.75" customHeight="1">
      <c r="A35" s="55" t="s">
        <v>22</v>
      </c>
      <c r="B35" s="64"/>
      <c r="C35" s="64"/>
      <c r="D35" s="64"/>
      <c r="E35" s="64">
        <v>1</v>
      </c>
      <c r="F35" s="64"/>
      <c r="G35" s="64"/>
      <c r="H35" s="66"/>
      <c r="I35" s="460"/>
      <c r="J35" s="54"/>
      <c r="K35" s="54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219"/>
    </row>
    <row r="36" spans="1:22" ht="18.75" customHeight="1">
      <c r="A36" s="55" t="s">
        <v>23</v>
      </c>
      <c r="B36" s="64"/>
      <c r="C36" s="64"/>
      <c r="D36" s="64"/>
      <c r="E36" s="64"/>
      <c r="F36" s="64"/>
      <c r="G36" s="64"/>
      <c r="H36" s="66"/>
      <c r="I36" s="460"/>
      <c r="J36" s="54"/>
      <c r="K36" s="54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219"/>
    </row>
    <row r="37" spans="1:22" ht="18.75" customHeight="1">
      <c r="A37" s="55" t="s">
        <v>24</v>
      </c>
      <c r="B37" s="64"/>
      <c r="C37" s="64"/>
      <c r="D37" s="64"/>
      <c r="E37" s="64"/>
      <c r="F37" s="64"/>
      <c r="G37" s="64"/>
      <c r="H37" s="66"/>
      <c r="I37" s="460"/>
      <c r="J37" s="54"/>
      <c r="K37" s="54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219"/>
    </row>
    <row r="38" spans="1:22" ht="18.75" customHeight="1">
      <c r="A38" s="69" t="s">
        <v>25</v>
      </c>
      <c r="B38" s="70"/>
      <c r="C38" s="70"/>
      <c r="D38" s="70"/>
      <c r="E38" s="70"/>
      <c r="F38" s="70"/>
      <c r="G38" s="70"/>
      <c r="H38" s="66"/>
      <c r="I38" s="460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219"/>
    </row>
    <row r="39" spans="1:22" ht="18.75" customHeight="1">
      <c r="A39" s="73" t="s">
        <v>26</v>
      </c>
      <c r="B39" s="57"/>
      <c r="C39" s="57"/>
      <c r="D39" s="57"/>
      <c r="E39" s="57"/>
      <c r="F39" s="57"/>
      <c r="G39" s="57"/>
      <c r="H39" s="66"/>
      <c r="I39" s="460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219"/>
    </row>
    <row r="40" spans="1:22" ht="18.75" customHeight="1">
      <c r="A40" s="73" t="s">
        <v>296</v>
      </c>
      <c r="B40" s="57"/>
      <c r="C40" s="57"/>
      <c r="D40" s="57"/>
      <c r="E40" s="57"/>
      <c r="F40" s="57"/>
      <c r="G40" s="57"/>
      <c r="H40" s="66"/>
      <c r="I40" s="460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219"/>
    </row>
    <row r="41" spans="1:22" ht="18.75" customHeight="1">
      <c r="A41" s="69" t="s">
        <v>27</v>
      </c>
      <c r="B41" s="70"/>
      <c r="C41" s="70"/>
      <c r="D41" s="70"/>
      <c r="E41" s="70"/>
      <c r="F41" s="70"/>
      <c r="G41" s="70"/>
      <c r="H41" s="66"/>
      <c r="I41" s="460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219"/>
    </row>
    <row r="42" spans="1:22" ht="19.5" customHeight="1" thickBot="1">
      <c r="A42" s="75" t="s">
        <v>28</v>
      </c>
      <c r="B42" s="76"/>
      <c r="C42" s="76"/>
      <c r="D42" s="76"/>
      <c r="E42" s="76"/>
      <c r="F42" s="76"/>
      <c r="G42" s="76">
        <v>1</v>
      </c>
      <c r="H42" s="240"/>
      <c r="I42" s="461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219"/>
    </row>
    <row r="43" spans="1:22" ht="16.5" thickTop="1" thickBot="1">
      <c r="A43" s="78" t="s">
        <v>297</v>
      </c>
      <c r="B43" s="79"/>
      <c r="C43" s="79"/>
      <c r="D43" s="79"/>
      <c r="E43" s="79"/>
      <c r="F43" s="79"/>
      <c r="G43" s="79"/>
      <c r="H43" s="79"/>
      <c r="I43" s="80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219"/>
    </row>
    <row r="44" spans="1:22" ht="15" customHeight="1">
      <c r="A44" s="214" t="s">
        <v>283</v>
      </c>
      <c r="B44" s="217"/>
      <c r="C44" s="217"/>
      <c r="D44" s="217"/>
      <c r="E44" s="217"/>
      <c r="F44" s="217"/>
      <c r="G44" s="217"/>
      <c r="H44" s="217"/>
      <c r="I44" s="217"/>
      <c r="J44" s="210"/>
      <c r="K44" s="210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19"/>
    </row>
    <row r="45" spans="1:22" ht="15">
      <c r="A45" s="212" t="s">
        <v>284</v>
      </c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9"/>
    </row>
    <row r="46" spans="1:22">
      <c r="L46" s="218"/>
      <c r="M46" s="218"/>
      <c r="N46" s="218"/>
      <c r="O46" s="218"/>
      <c r="P46" s="218"/>
      <c r="Q46" s="218"/>
      <c r="R46" s="218"/>
      <c r="S46" s="218"/>
      <c r="T46" s="218"/>
      <c r="U46" s="218"/>
      <c r="V46" s="219"/>
    </row>
    <row r="47" spans="1:22">
      <c r="L47" s="218"/>
      <c r="M47" s="218"/>
      <c r="N47" s="218"/>
      <c r="O47" s="218"/>
      <c r="P47" s="218"/>
      <c r="Q47" s="218"/>
      <c r="R47" s="218"/>
      <c r="S47" s="218"/>
      <c r="T47" s="218"/>
      <c r="U47" s="218"/>
      <c r="V47" s="219"/>
    </row>
    <row r="48" spans="1:22"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9"/>
    </row>
  </sheetData>
  <mergeCells count="2">
    <mergeCell ref="H8:H19"/>
    <mergeCell ref="I31:I42"/>
  </mergeCells>
  <phoneticPr fontId="6"/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view="pageBreakPreview" zoomScaleNormal="100" zoomScaleSheetLayoutView="100" workbookViewId="0">
      <selection activeCell="M4" sqref="M4"/>
    </sheetView>
  </sheetViews>
  <sheetFormatPr defaultColWidth="9" defaultRowHeight="14.25"/>
  <cols>
    <col min="1" max="1" width="23.25" style="2" customWidth="1"/>
    <col min="2" max="11" width="6" style="2" bestFit="1" customWidth="1"/>
    <col min="12" max="19" width="6" style="5" bestFit="1" customWidth="1"/>
    <col min="20" max="20" width="5.125" style="5" bestFit="1" customWidth="1"/>
    <col min="21" max="21" width="4.25" style="5" bestFit="1" customWidth="1"/>
    <col min="22" max="23" width="6" style="2" customWidth="1"/>
    <col min="24" max="16384" width="9" style="2"/>
  </cols>
  <sheetData>
    <row r="1" spans="1:28">
      <c r="A1" s="1" t="s">
        <v>314</v>
      </c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9"/>
    </row>
    <row r="2" spans="1:28" ht="15">
      <c r="A2" s="3" t="s">
        <v>302</v>
      </c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9"/>
    </row>
    <row r="3" spans="1:28" ht="15">
      <c r="A3" s="82" t="s">
        <v>303</v>
      </c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9"/>
    </row>
    <row r="4" spans="1:28" ht="16.5" thickBot="1">
      <c r="A4" s="82" t="s">
        <v>304</v>
      </c>
      <c r="B4" s="213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5"/>
      <c r="X4" s="5"/>
      <c r="Y4" s="5"/>
      <c r="Z4" s="5"/>
      <c r="AA4" s="5"/>
      <c r="AB4" s="5"/>
    </row>
    <row r="5" spans="1:28" ht="15">
      <c r="A5" s="6" t="s">
        <v>2</v>
      </c>
      <c r="B5" s="7">
        <v>1</v>
      </c>
      <c r="C5" s="7">
        <v>2</v>
      </c>
      <c r="D5" s="8">
        <v>3</v>
      </c>
      <c r="E5" s="7">
        <v>4</v>
      </c>
      <c r="F5" s="8">
        <v>5</v>
      </c>
      <c r="G5" s="7">
        <v>6</v>
      </c>
      <c r="H5" s="9">
        <v>7</v>
      </c>
      <c r="I5" s="9">
        <v>8</v>
      </c>
      <c r="J5" s="7">
        <v>9</v>
      </c>
      <c r="K5" s="7">
        <v>10</v>
      </c>
      <c r="L5" s="9">
        <v>11</v>
      </c>
      <c r="M5" s="9">
        <v>12</v>
      </c>
      <c r="N5" s="9">
        <v>13</v>
      </c>
      <c r="O5" s="9">
        <v>14</v>
      </c>
      <c r="P5" s="9">
        <v>15</v>
      </c>
      <c r="Q5" s="9">
        <v>16</v>
      </c>
      <c r="R5" s="9">
        <v>17</v>
      </c>
      <c r="S5" s="9">
        <v>18</v>
      </c>
      <c r="T5" s="9">
        <v>19</v>
      </c>
      <c r="U5" s="224">
        <v>20</v>
      </c>
      <c r="V5" s="218"/>
      <c r="W5" s="5"/>
      <c r="X5" s="5"/>
      <c r="Y5" s="5"/>
      <c r="Z5" s="5"/>
      <c r="AA5" s="5"/>
      <c r="AB5" s="5"/>
    </row>
    <row r="6" spans="1:28" ht="15">
      <c r="A6" s="13" t="s">
        <v>3</v>
      </c>
      <c r="B6" s="14" t="s">
        <v>5</v>
      </c>
      <c r="C6" s="14" t="s">
        <v>5</v>
      </c>
      <c r="D6" s="14" t="s">
        <v>5</v>
      </c>
      <c r="E6" s="14" t="s">
        <v>5</v>
      </c>
      <c r="F6" s="14" t="s">
        <v>5</v>
      </c>
      <c r="G6" s="14" t="s">
        <v>6</v>
      </c>
      <c r="H6" s="15" t="s">
        <v>6</v>
      </c>
      <c r="I6" s="15" t="s">
        <v>6</v>
      </c>
      <c r="J6" s="14" t="s">
        <v>6</v>
      </c>
      <c r="K6" s="14" t="s">
        <v>6</v>
      </c>
      <c r="L6" s="15" t="s">
        <v>7</v>
      </c>
      <c r="M6" s="15" t="s">
        <v>7</v>
      </c>
      <c r="N6" s="15" t="s">
        <v>7</v>
      </c>
      <c r="O6" s="15" t="s">
        <v>7</v>
      </c>
      <c r="P6" s="15" t="s">
        <v>7</v>
      </c>
      <c r="Q6" s="15" t="s">
        <v>4</v>
      </c>
      <c r="R6" s="15" t="s">
        <v>4</v>
      </c>
      <c r="S6" s="15" t="s">
        <v>4</v>
      </c>
      <c r="T6" s="15" t="s">
        <v>4</v>
      </c>
      <c r="U6" s="35" t="s">
        <v>4</v>
      </c>
      <c r="V6" s="218"/>
      <c r="W6" s="5"/>
      <c r="X6" s="5"/>
      <c r="Y6" s="5"/>
      <c r="Z6" s="5"/>
      <c r="AA6" s="5"/>
      <c r="AB6" s="5"/>
    </row>
    <row r="7" spans="1:28" ht="150.75" customHeight="1">
      <c r="A7" s="19" t="s">
        <v>8</v>
      </c>
      <c r="B7" s="20" t="s">
        <v>305</v>
      </c>
      <c r="C7" s="20" t="s">
        <v>305</v>
      </c>
      <c r="D7" s="20" t="s">
        <v>305</v>
      </c>
      <c r="E7" s="20" t="s">
        <v>305</v>
      </c>
      <c r="F7" s="20" t="s">
        <v>305</v>
      </c>
      <c r="G7" s="20" t="s">
        <v>305</v>
      </c>
      <c r="H7" s="20" t="s">
        <v>305</v>
      </c>
      <c r="I7" s="20" t="s">
        <v>305</v>
      </c>
      <c r="J7" s="20" t="s">
        <v>305</v>
      </c>
      <c r="K7" s="20" t="s">
        <v>305</v>
      </c>
      <c r="L7" s="20" t="s">
        <v>305</v>
      </c>
      <c r="M7" s="20" t="s">
        <v>305</v>
      </c>
      <c r="N7" s="20" t="s">
        <v>305</v>
      </c>
      <c r="O7" s="20" t="s">
        <v>305</v>
      </c>
      <c r="P7" s="20" t="s">
        <v>305</v>
      </c>
      <c r="Q7" s="20" t="s">
        <v>305</v>
      </c>
      <c r="R7" s="20" t="s">
        <v>305</v>
      </c>
      <c r="S7" s="20" t="s">
        <v>305</v>
      </c>
      <c r="T7" s="20" t="s">
        <v>305</v>
      </c>
      <c r="U7" s="21" t="s">
        <v>305</v>
      </c>
      <c r="V7" s="218"/>
      <c r="W7" s="5"/>
      <c r="X7" s="5"/>
      <c r="Y7" s="5"/>
      <c r="Z7" s="5"/>
      <c r="AA7" s="5"/>
      <c r="AB7" s="5"/>
    </row>
    <row r="8" spans="1:28" ht="15">
      <c r="A8" s="23" t="s">
        <v>17</v>
      </c>
      <c r="B8" s="14"/>
      <c r="C8" s="14"/>
      <c r="D8" s="14"/>
      <c r="E8" s="14"/>
      <c r="F8" s="14"/>
      <c r="G8" s="14"/>
      <c r="H8" s="24"/>
      <c r="I8" s="14"/>
      <c r="J8" s="14"/>
      <c r="K8" s="14"/>
      <c r="L8" s="15"/>
      <c r="M8" s="15"/>
      <c r="N8" s="15"/>
      <c r="O8" s="15"/>
      <c r="P8" s="15"/>
      <c r="Q8" s="15"/>
      <c r="R8" s="15"/>
      <c r="S8" s="15"/>
      <c r="T8" s="15"/>
      <c r="U8" s="35"/>
      <c r="V8" s="218"/>
      <c r="W8" s="5"/>
      <c r="X8" s="5"/>
      <c r="Y8" s="5"/>
      <c r="Z8" s="5"/>
      <c r="AA8" s="5"/>
      <c r="AB8" s="5"/>
    </row>
    <row r="9" spans="1:28" ht="18.75" customHeight="1">
      <c r="A9" s="23" t="s">
        <v>19</v>
      </c>
      <c r="B9" s="24">
        <v>17.100000000000001</v>
      </c>
      <c r="C9" s="24">
        <v>14.3</v>
      </c>
      <c r="D9" s="24">
        <v>12.1</v>
      </c>
      <c r="E9" s="24">
        <v>14.8</v>
      </c>
      <c r="F9" s="24">
        <v>12</v>
      </c>
      <c r="G9" s="24">
        <v>12</v>
      </c>
      <c r="H9" s="24">
        <v>9.8000000000000007</v>
      </c>
      <c r="I9" s="24">
        <v>8.9</v>
      </c>
      <c r="J9" s="24">
        <v>10.9</v>
      </c>
      <c r="K9" s="24">
        <v>14.7</v>
      </c>
      <c r="L9" s="24">
        <v>14.6</v>
      </c>
      <c r="M9" s="24">
        <v>12.6</v>
      </c>
      <c r="N9" s="24">
        <v>10.9</v>
      </c>
      <c r="O9" s="24">
        <v>15.4</v>
      </c>
      <c r="P9" s="24">
        <v>11.2</v>
      </c>
      <c r="Q9" s="24">
        <v>13.2</v>
      </c>
      <c r="R9" s="24">
        <v>11.9</v>
      </c>
      <c r="S9" s="24">
        <v>13.7</v>
      </c>
      <c r="T9" s="24">
        <v>11.2</v>
      </c>
      <c r="U9" s="26">
        <v>8.6999999999999993</v>
      </c>
      <c r="V9" s="218"/>
      <c r="W9" s="5"/>
      <c r="X9" s="5"/>
      <c r="Y9" s="5"/>
      <c r="Z9" s="5"/>
      <c r="AA9" s="5"/>
      <c r="AB9" s="5"/>
    </row>
    <row r="10" spans="1:28" ht="18.75" customHeight="1">
      <c r="A10" s="23" t="s">
        <v>20</v>
      </c>
      <c r="B10" s="24">
        <v>25.9</v>
      </c>
      <c r="C10" s="24">
        <v>25.7</v>
      </c>
      <c r="D10" s="24">
        <v>17</v>
      </c>
      <c r="E10" s="24">
        <v>21.6</v>
      </c>
      <c r="F10" s="24">
        <v>24.8</v>
      </c>
      <c r="G10" s="24">
        <v>17.2</v>
      </c>
      <c r="H10" s="24">
        <v>12.7</v>
      </c>
      <c r="I10" s="24">
        <v>18.899999999999999</v>
      </c>
      <c r="J10" s="24">
        <v>15.9</v>
      </c>
      <c r="K10" s="24">
        <v>19.2</v>
      </c>
      <c r="L10" s="24">
        <v>28.7</v>
      </c>
      <c r="M10" s="24">
        <v>24.1</v>
      </c>
      <c r="N10" s="24">
        <v>15.1</v>
      </c>
      <c r="O10" s="24">
        <v>24.1</v>
      </c>
      <c r="P10" s="24">
        <v>16.5</v>
      </c>
      <c r="Q10" s="24">
        <v>24.3</v>
      </c>
      <c r="R10" s="24">
        <v>16.3</v>
      </c>
      <c r="S10" s="24">
        <v>24.3</v>
      </c>
      <c r="T10" s="24">
        <v>15.9</v>
      </c>
      <c r="U10" s="26">
        <v>9.1999999999999993</v>
      </c>
      <c r="V10" s="218"/>
      <c r="W10" s="5"/>
      <c r="X10" s="5"/>
      <c r="Y10" s="5"/>
      <c r="Z10" s="5"/>
      <c r="AA10" s="5"/>
      <c r="AB10" s="5"/>
    </row>
    <row r="11" spans="1:28" ht="18.75" customHeight="1">
      <c r="A11" s="13" t="s">
        <v>21</v>
      </c>
      <c r="B11" s="14">
        <v>1</v>
      </c>
      <c r="C11" s="14">
        <v>1</v>
      </c>
      <c r="D11" s="14">
        <v>1</v>
      </c>
      <c r="E11" s="14">
        <v>1</v>
      </c>
      <c r="F11" s="14">
        <v>1</v>
      </c>
      <c r="G11" s="14">
        <v>1</v>
      </c>
      <c r="H11" s="235">
        <v>1</v>
      </c>
      <c r="I11" s="14">
        <v>1</v>
      </c>
      <c r="J11" s="14">
        <v>1</v>
      </c>
      <c r="K11" s="14">
        <v>1</v>
      </c>
      <c r="L11" s="15">
        <v>1</v>
      </c>
      <c r="M11" s="15">
        <v>1</v>
      </c>
      <c r="N11" s="15">
        <v>1</v>
      </c>
      <c r="O11" s="15">
        <v>1</v>
      </c>
      <c r="P11" s="15">
        <v>1</v>
      </c>
      <c r="Q11" s="15">
        <v>1</v>
      </c>
      <c r="R11" s="15">
        <v>1</v>
      </c>
      <c r="S11" s="15">
        <v>1</v>
      </c>
      <c r="T11" s="15">
        <v>1</v>
      </c>
      <c r="U11" s="35">
        <v>1</v>
      </c>
      <c r="V11" s="218"/>
      <c r="W11" s="5"/>
      <c r="X11" s="5"/>
      <c r="Y11" s="5"/>
      <c r="Z11" s="5"/>
      <c r="AA11" s="5"/>
      <c r="AB11" s="5"/>
    </row>
    <row r="12" spans="1:28" ht="18.75" customHeight="1">
      <c r="A12" s="13" t="s">
        <v>22</v>
      </c>
      <c r="B12" s="14">
        <v>1</v>
      </c>
      <c r="C12" s="14">
        <v>1</v>
      </c>
      <c r="D12" s="14">
        <v>1</v>
      </c>
      <c r="E12" s="14">
        <v>1</v>
      </c>
      <c r="F12" s="14">
        <v>1</v>
      </c>
      <c r="G12" s="14">
        <v>1</v>
      </c>
      <c r="H12" s="235">
        <v>1</v>
      </c>
      <c r="I12" s="14">
        <v>1</v>
      </c>
      <c r="J12" s="14">
        <v>1</v>
      </c>
      <c r="K12" s="14">
        <v>1</v>
      </c>
      <c r="L12" s="15">
        <v>1</v>
      </c>
      <c r="M12" s="15">
        <v>1</v>
      </c>
      <c r="N12" s="15">
        <v>1</v>
      </c>
      <c r="O12" s="15">
        <v>1</v>
      </c>
      <c r="P12" s="15">
        <v>1</v>
      </c>
      <c r="Q12" s="15">
        <v>1</v>
      </c>
      <c r="R12" s="15">
        <v>1</v>
      </c>
      <c r="S12" s="15">
        <v>1</v>
      </c>
      <c r="T12" s="15">
        <v>1</v>
      </c>
      <c r="U12" s="35">
        <v>1</v>
      </c>
      <c r="V12" s="218"/>
      <c r="W12" s="5"/>
      <c r="X12" s="5"/>
      <c r="Y12" s="5"/>
      <c r="Z12" s="5"/>
      <c r="AA12" s="5"/>
      <c r="AB12" s="5"/>
    </row>
    <row r="13" spans="1:28" ht="18.75" customHeight="1">
      <c r="A13" s="13" t="s">
        <v>23</v>
      </c>
      <c r="B13" s="14">
        <v>1</v>
      </c>
      <c r="C13" s="14">
        <v>1</v>
      </c>
      <c r="D13" s="14">
        <v>1</v>
      </c>
      <c r="E13" s="14">
        <v>1</v>
      </c>
      <c r="F13" s="14">
        <v>1</v>
      </c>
      <c r="G13" s="14">
        <v>1</v>
      </c>
      <c r="H13" s="235">
        <v>1</v>
      </c>
      <c r="I13" s="14">
        <v>1</v>
      </c>
      <c r="J13" s="14">
        <v>1</v>
      </c>
      <c r="K13" s="14">
        <v>1</v>
      </c>
      <c r="L13" s="15">
        <v>1</v>
      </c>
      <c r="M13" s="15">
        <v>1</v>
      </c>
      <c r="N13" s="15">
        <v>1</v>
      </c>
      <c r="O13" s="15">
        <v>1</v>
      </c>
      <c r="P13" s="15">
        <v>1</v>
      </c>
      <c r="Q13" s="15">
        <v>1</v>
      </c>
      <c r="R13" s="15">
        <v>1</v>
      </c>
      <c r="S13" s="15">
        <v>1</v>
      </c>
      <c r="T13" s="15">
        <v>1</v>
      </c>
      <c r="U13" s="35">
        <v>1</v>
      </c>
      <c r="V13" s="218"/>
      <c r="W13" s="5"/>
      <c r="X13" s="5"/>
      <c r="Y13" s="5"/>
      <c r="Z13" s="5"/>
      <c r="AA13" s="5"/>
      <c r="AB13" s="5"/>
    </row>
    <row r="14" spans="1:28" ht="18.75" customHeight="1">
      <c r="A14" s="13" t="s">
        <v>24</v>
      </c>
      <c r="B14" s="14">
        <v>1</v>
      </c>
      <c r="C14" s="14">
        <v>1</v>
      </c>
      <c r="D14" s="14">
        <v>1</v>
      </c>
      <c r="E14" s="14">
        <v>1</v>
      </c>
      <c r="F14" s="14">
        <v>1</v>
      </c>
      <c r="G14" s="14">
        <v>1</v>
      </c>
      <c r="H14" s="235">
        <v>1</v>
      </c>
      <c r="I14" s="14">
        <v>1</v>
      </c>
      <c r="J14" s="14">
        <v>1</v>
      </c>
      <c r="K14" s="14">
        <v>1</v>
      </c>
      <c r="L14" s="15">
        <v>1</v>
      </c>
      <c r="M14" s="15">
        <v>1</v>
      </c>
      <c r="N14" s="15">
        <v>1</v>
      </c>
      <c r="O14" s="15">
        <v>1</v>
      </c>
      <c r="P14" s="15">
        <v>1</v>
      </c>
      <c r="Q14" s="15">
        <v>1</v>
      </c>
      <c r="R14" s="15">
        <v>1</v>
      </c>
      <c r="S14" s="15">
        <v>1</v>
      </c>
      <c r="T14" s="15">
        <v>1</v>
      </c>
      <c r="U14" s="35">
        <v>1</v>
      </c>
      <c r="V14" s="218"/>
      <c r="W14" s="5"/>
      <c r="X14" s="5"/>
      <c r="Y14" s="5"/>
      <c r="Z14" s="5"/>
      <c r="AA14" s="5"/>
      <c r="AB14" s="5"/>
    </row>
    <row r="15" spans="1:28" ht="18.75" customHeight="1">
      <c r="A15" s="33" t="s">
        <v>25</v>
      </c>
      <c r="B15" s="29">
        <v>1</v>
      </c>
      <c r="C15" s="29">
        <v>1</v>
      </c>
      <c r="D15" s="29">
        <v>1</v>
      </c>
      <c r="E15" s="29">
        <v>1</v>
      </c>
      <c r="F15" s="29">
        <v>1</v>
      </c>
      <c r="G15" s="29">
        <v>1</v>
      </c>
      <c r="H15" s="235">
        <v>1</v>
      </c>
      <c r="I15" s="29">
        <v>1</v>
      </c>
      <c r="J15" s="29">
        <v>1</v>
      </c>
      <c r="K15" s="29">
        <v>1</v>
      </c>
      <c r="L15" s="29">
        <v>1</v>
      </c>
      <c r="M15" s="29">
        <v>1</v>
      </c>
      <c r="N15" s="29">
        <v>1</v>
      </c>
      <c r="O15" s="29">
        <v>1</v>
      </c>
      <c r="P15" s="29">
        <v>1</v>
      </c>
      <c r="Q15" s="29">
        <v>1</v>
      </c>
      <c r="R15" s="29">
        <v>1</v>
      </c>
      <c r="S15" s="29">
        <v>1</v>
      </c>
      <c r="T15" s="29">
        <v>1</v>
      </c>
      <c r="U15" s="31">
        <v>1</v>
      </c>
      <c r="V15" s="218"/>
      <c r="W15" s="5"/>
      <c r="X15" s="5"/>
      <c r="Y15" s="5"/>
      <c r="Z15" s="5"/>
      <c r="AA15" s="5"/>
      <c r="AB15" s="5"/>
    </row>
    <row r="16" spans="1:28" ht="18.75" customHeight="1">
      <c r="A16" s="33" t="s">
        <v>26</v>
      </c>
      <c r="B16" s="15"/>
      <c r="C16" s="15"/>
      <c r="D16" s="15"/>
      <c r="E16" s="15"/>
      <c r="F16" s="15"/>
      <c r="G16" s="15"/>
      <c r="H16" s="23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5"/>
      <c r="V16" s="218"/>
      <c r="W16" s="5"/>
      <c r="X16" s="5"/>
      <c r="Y16" s="5"/>
      <c r="Z16" s="5"/>
      <c r="AA16" s="5"/>
      <c r="AB16" s="5"/>
    </row>
    <row r="17" spans="1:28" ht="18.75" customHeight="1">
      <c r="A17" s="33" t="s">
        <v>296</v>
      </c>
      <c r="B17" s="15"/>
      <c r="C17" s="15"/>
      <c r="D17" s="15"/>
      <c r="E17" s="15"/>
      <c r="F17" s="15"/>
      <c r="G17" s="15"/>
      <c r="H17" s="23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5"/>
      <c r="V17" s="218"/>
      <c r="W17" s="5"/>
      <c r="X17" s="5"/>
      <c r="Y17" s="5"/>
      <c r="Z17" s="5"/>
      <c r="AA17" s="5"/>
      <c r="AB17" s="5"/>
    </row>
    <row r="18" spans="1:28" ht="18.75" customHeight="1">
      <c r="A18" s="33" t="s">
        <v>27</v>
      </c>
      <c r="B18" s="29"/>
      <c r="C18" s="29"/>
      <c r="D18" s="29"/>
      <c r="E18" s="29"/>
      <c r="F18" s="29"/>
      <c r="G18" s="29"/>
      <c r="H18" s="235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31"/>
      <c r="V18" s="218"/>
      <c r="W18" s="5"/>
      <c r="X18" s="5"/>
      <c r="Y18" s="5"/>
      <c r="Z18" s="5"/>
      <c r="AA18" s="5"/>
      <c r="AB18" s="5"/>
    </row>
    <row r="19" spans="1:28" ht="19.5" customHeight="1" thickBot="1">
      <c r="A19" s="37" t="s">
        <v>28</v>
      </c>
      <c r="B19" s="38"/>
      <c r="C19" s="38"/>
      <c r="D19" s="38"/>
      <c r="E19" s="38"/>
      <c r="F19" s="38"/>
      <c r="G19" s="38"/>
      <c r="H19" s="236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40"/>
      <c r="V19" s="218"/>
      <c r="W19" s="5"/>
      <c r="X19" s="5"/>
      <c r="Y19" s="5"/>
      <c r="Z19" s="5"/>
      <c r="AA19" s="5"/>
      <c r="AB19" s="5"/>
    </row>
    <row r="20" spans="1:28" ht="16.5" thickTop="1" thickBot="1">
      <c r="A20" s="41" t="s">
        <v>297</v>
      </c>
      <c r="B20" s="42">
        <v>1</v>
      </c>
      <c r="C20" s="42">
        <v>1</v>
      </c>
      <c r="D20" s="42">
        <v>1</v>
      </c>
      <c r="E20" s="42">
        <v>1</v>
      </c>
      <c r="F20" s="42">
        <v>1</v>
      </c>
      <c r="G20" s="42">
        <v>1</v>
      </c>
      <c r="H20" s="42">
        <v>1</v>
      </c>
      <c r="I20" s="42">
        <v>1</v>
      </c>
      <c r="J20" s="42">
        <v>1</v>
      </c>
      <c r="K20" s="42">
        <v>1</v>
      </c>
      <c r="L20" s="42">
        <v>1</v>
      </c>
      <c r="M20" s="42">
        <v>1</v>
      </c>
      <c r="N20" s="42">
        <v>1</v>
      </c>
      <c r="O20" s="42">
        <v>1</v>
      </c>
      <c r="P20" s="42">
        <v>1</v>
      </c>
      <c r="Q20" s="42">
        <v>1</v>
      </c>
      <c r="R20" s="42">
        <v>1</v>
      </c>
      <c r="S20" s="42">
        <v>1</v>
      </c>
      <c r="T20" s="42">
        <v>1</v>
      </c>
      <c r="U20" s="44">
        <v>1</v>
      </c>
      <c r="V20" s="218"/>
      <c r="W20" s="5"/>
      <c r="X20" s="5"/>
      <c r="Y20" s="5"/>
      <c r="Z20" s="5"/>
      <c r="AA20" s="5"/>
      <c r="AB20" s="5"/>
    </row>
    <row r="21" spans="1:28" ht="15">
      <c r="A21" s="214" t="s">
        <v>281</v>
      </c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5"/>
      <c r="X21" s="5"/>
      <c r="Y21" s="5"/>
      <c r="Z21" s="5"/>
      <c r="AA21" s="5"/>
      <c r="AB21" s="5"/>
    </row>
    <row r="22" spans="1:28" ht="15">
      <c r="A22" s="212" t="s">
        <v>282</v>
      </c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5"/>
      <c r="X22" s="5"/>
      <c r="Y22" s="5"/>
      <c r="Z22" s="5"/>
      <c r="AA22" s="5"/>
      <c r="AB22" s="5"/>
    </row>
    <row r="23" spans="1:28"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5"/>
      <c r="X23" s="5"/>
      <c r="Y23" s="5"/>
      <c r="Z23" s="5"/>
      <c r="AA23" s="5"/>
      <c r="AB23" s="5"/>
    </row>
    <row r="24" spans="1:28" ht="15">
      <c r="A24" s="1" t="s">
        <v>315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18"/>
      <c r="W24" s="5"/>
      <c r="X24" s="5"/>
      <c r="Y24" s="5"/>
      <c r="Z24" s="5"/>
      <c r="AA24" s="5"/>
      <c r="AB24" s="5"/>
    </row>
    <row r="25" spans="1:28" ht="15">
      <c r="A25" s="3" t="s">
        <v>308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18"/>
      <c r="W25" s="5"/>
      <c r="X25" s="5"/>
      <c r="Y25" s="5"/>
      <c r="Z25" s="5"/>
      <c r="AA25" s="5"/>
      <c r="AB25" s="5"/>
    </row>
    <row r="26" spans="1:28" ht="15">
      <c r="A26" s="82" t="s">
        <v>307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19"/>
    </row>
    <row r="27" spans="1:28" ht="15.75" thickBot="1">
      <c r="A27" s="82" t="s">
        <v>309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19"/>
    </row>
    <row r="28" spans="1:28" ht="15">
      <c r="A28" s="50" t="s">
        <v>2</v>
      </c>
      <c r="B28" s="51">
        <v>120</v>
      </c>
      <c r="C28" s="51">
        <v>210</v>
      </c>
      <c r="D28" s="51">
        <v>211</v>
      </c>
      <c r="E28" s="51">
        <v>116</v>
      </c>
      <c r="F28" s="51">
        <v>203</v>
      </c>
      <c r="G28" s="51">
        <v>225</v>
      </c>
      <c r="H28" s="51">
        <v>227</v>
      </c>
      <c r="I28" s="51">
        <v>301</v>
      </c>
      <c r="J28" s="51">
        <v>220</v>
      </c>
      <c r="K28" s="51">
        <v>221</v>
      </c>
      <c r="L28" s="52">
        <v>337</v>
      </c>
      <c r="M28" s="52">
        <v>334</v>
      </c>
      <c r="N28" s="52">
        <v>333</v>
      </c>
      <c r="O28" s="52">
        <v>313</v>
      </c>
      <c r="P28" s="52">
        <v>314</v>
      </c>
      <c r="Q28" s="52">
        <v>310</v>
      </c>
      <c r="R28" s="52">
        <v>309</v>
      </c>
      <c r="S28" s="226">
        <v>308</v>
      </c>
      <c r="T28" s="59"/>
      <c r="U28" s="59"/>
      <c r="V28" s="219"/>
    </row>
    <row r="29" spans="1:28" ht="15">
      <c r="A29" s="55" t="s">
        <v>3</v>
      </c>
      <c r="B29" s="56" t="s">
        <v>5</v>
      </c>
      <c r="C29" s="56" t="s">
        <v>5</v>
      </c>
      <c r="D29" s="56" t="s">
        <v>5</v>
      </c>
      <c r="E29" s="56" t="s">
        <v>5</v>
      </c>
      <c r="F29" s="56" t="s">
        <v>6</v>
      </c>
      <c r="G29" s="56" t="s">
        <v>6</v>
      </c>
      <c r="H29" s="56" t="s">
        <v>6</v>
      </c>
      <c r="I29" s="56" t="s">
        <v>6</v>
      </c>
      <c r="J29" s="56" t="s">
        <v>7</v>
      </c>
      <c r="K29" s="56" t="s">
        <v>7</v>
      </c>
      <c r="L29" s="57" t="s">
        <v>7</v>
      </c>
      <c r="M29" s="57" t="s">
        <v>7</v>
      </c>
      <c r="N29" s="57" t="s">
        <v>7</v>
      </c>
      <c r="O29" s="57" t="s">
        <v>4</v>
      </c>
      <c r="P29" s="57" t="s">
        <v>4</v>
      </c>
      <c r="Q29" s="57" t="s">
        <v>4</v>
      </c>
      <c r="R29" s="57" t="s">
        <v>4</v>
      </c>
      <c r="S29" s="74" t="s">
        <v>4</v>
      </c>
      <c r="T29" s="59"/>
      <c r="U29" s="59"/>
      <c r="V29" s="219"/>
    </row>
    <row r="30" spans="1:28" ht="133.5">
      <c r="A30" s="60" t="s">
        <v>8</v>
      </c>
      <c r="B30" s="61" t="s">
        <v>306</v>
      </c>
      <c r="C30" s="61" t="s">
        <v>306</v>
      </c>
      <c r="D30" s="61" t="s">
        <v>306</v>
      </c>
      <c r="E30" s="61" t="s">
        <v>306</v>
      </c>
      <c r="F30" s="81" t="s">
        <v>306</v>
      </c>
      <c r="G30" s="81" t="s">
        <v>306</v>
      </c>
      <c r="H30" s="81" t="s">
        <v>306</v>
      </c>
      <c r="I30" s="81" t="s">
        <v>306</v>
      </c>
      <c r="J30" s="81" t="s">
        <v>306</v>
      </c>
      <c r="K30" s="61" t="s">
        <v>306</v>
      </c>
      <c r="L30" s="225" t="s">
        <v>306</v>
      </c>
      <c r="M30" s="225" t="s">
        <v>306</v>
      </c>
      <c r="N30" s="225" t="s">
        <v>306</v>
      </c>
      <c r="O30" s="225" t="s">
        <v>306</v>
      </c>
      <c r="P30" s="225" t="s">
        <v>306</v>
      </c>
      <c r="Q30" s="225" t="s">
        <v>306</v>
      </c>
      <c r="R30" s="225" t="s">
        <v>306</v>
      </c>
      <c r="S30" s="227" t="s">
        <v>306</v>
      </c>
      <c r="T30" s="223"/>
      <c r="U30" s="223"/>
      <c r="V30" s="219"/>
    </row>
    <row r="31" spans="1:28" ht="15">
      <c r="A31" s="23" t="s">
        <v>17</v>
      </c>
      <c r="B31" s="228"/>
      <c r="C31" s="228"/>
      <c r="D31" s="228"/>
      <c r="E31" s="228"/>
      <c r="F31" s="228"/>
      <c r="G31" s="228"/>
      <c r="H31" s="229"/>
      <c r="I31" s="228"/>
      <c r="J31" s="228"/>
      <c r="K31" s="228"/>
      <c r="L31" s="230"/>
      <c r="M31" s="230"/>
      <c r="N31" s="230"/>
      <c r="O31" s="230"/>
      <c r="P31" s="230"/>
      <c r="Q31" s="230"/>
      <c r="R31" s="230"/>
      <c r="S31" s="231"/>
      <c r="T31" s="59"/>
      <c r="U31" s="59"/>
      <c r="V31" s="219"/>
    </row>
    <row r="32" spans="1:28" ht="18.75" customHeight="1">
      <c r="A32" s="23" t="s">
        <v>19</v>
      </c>
      <c r="B32" s="229">
        <v>16.7</v>
      </c>
      <c r="C32" s="229">
        <v>17.3</v>
      </c>
      <c r="D32" s="229">
        <v>18.399999999999999</v>
      </c>
      <c r="E32" s="229">
        <v>17.3</v>
      </c>
      <c r="F32" s="229">
        <v>16.5</v>
      </c>
      <c r="G32" s="229">
        <v>17.600000000000001</v>
      </c>
      <c r="H32" s="229">
        <v>18.5</v>
      </c>
      <c r="I32" s="229">
        <v>17.899999999999999</v>
      </c>
      <c r="J32" s="229">
        <v>17.8</v>
      </c>
      <c r="K32" s="229">
        <v>18.399999999999999</v>
      </c>
      <c r="L32" s="229">
        <v>17.899999999999999</v>
      </c>
      <c r="M32" s="229">
        <v>17.8</v>
      </c>
      <c r="N32" s="229">
        <v>18.899999999999999</v>
      </c>
      <c r="O32" s="229">
        <v>16.7</v>
      </c>
      <c r="P32" s="229">
        <v>16.899999999999999</v>
      </c>
      <c r="Q32" s="229">
        <v>17.100000000000001</v>
      </c>
      <c r="R32" s="229">
        <v>16.899999999999999</v>
      </c>
      <c r="S32" s="232">
        <v>19.399999999999999</v>
      </c>
      <c r="T32" s="68"/>
      <c r="U32" s="68"/>
      <c r="V32" s="219"/>
    </row>
    <row r="33" spans="1:22" ht="18.75" customHeight="1">
      <c r="A33" s="23" t="s">
        <v>20</v>
      </c>
      <c r="B33" s="229">
        <v>17.3</v>
      </c>
      <c r="C33" s="229">
        <v>20.9</v>
      </c>
      <c r="D33" s="229">
        <v>19.600000000000001</v>
      </c>
      <c r="E33" s="229">
        <v>19.899999999999999</v>
      </c>
      <c r="F33" s="229">
        <v>21.7</v>
      </c>
      <c r="G33" s="229">
        <v>24.7</v>
      </c>
      <c r="H33" s="229">
        <v>21.4</v>
      </c>
      <c r="I33" s="229">
        <v>20.399999999999999</v>
      </c>
      <c r="J33" s="229">
        <v>18.3</v>
      </c>
      <c r="K33" s="229">
        <v>22.8</v>
      </c>
      <c r="L33" s="229">
        <v>20.399999999999999</v>
      </c>
      <c r="M33" s="229">
        <v>20.399999999999999</v>
      </c>
      <c r="N33" s="229">
        <v>18.899999999999999</v>
      </c>
      <c r="O33" s="229">
        <v>21.6</v>
      </c>
      <c r="P33" s="229">
        <v>20.5</v>
      </c>
      <c r="Q33" s="229">
        <v>20.399999999999999</v>
      </c>
      <c r="R33" s="229">
        <v>21.5</v>
      </c>
      <c r="S33" s="232">
        <v>30</v>
      </c>
      <c r="T33" s="68"/>
      <c r="U33" s="68"/>
      <c r="V33" s="219"/>
    </row>
    <row r="34" spans="1:22" ht="18.75" customHeight="1">
      <c r="A34" s="55" t="s">
        <v>21</v>
      </c>
      <c r="B34" s="64"/>
      <c r="C34" s="64"/>
      <c r="D34" s="64"/>
      <c r="E34" s="64"/>
      <c r="F34" s="64"/>
      <c r="G34" s="64"/>
      <c r="H34" s="233"/>
      <c r="I34" s="64"/>
      <c r="J34" s="64"/>
      <c r="K34" s="64"/>
      <c r="L34" s="57"/>
      <c r="M34" s="57"/>
      <c r="N34" s="57"/>
      <c r="O34" s="57"/>
      <c r="P34" s="57"/>
      <c r="Q34" s="57"/>
      <c r="R34" s="57"/>
      <c r="S34" s="74"/>
      <c r="T34" s="59"/>
      <c r="U34" s="59"/>
      <c r="V34" s="219"/>
    </row>
    <row r="35" spans="1:22" ht="18.75" customHeight="1">
      <c r="A35" s="55" t="s">
        <v>22</v>
      </c>
      <c r="B35" s="64"/>
      <c r="C35" s="64"/>
      <c r="D35" s="64"/>
      <c r="E35" s="64"/>
      <c r="F35" s="64"/>
      <c r="G35" s="64"/>
      <c r="H35" s="233"/>
      <c r="I35" s="64"/>
      <c r="J35" s="64"/>
      <c r="K35" s="64"/>
      <c r="L35" s="57"/>
      <c r="M35" s="57"/>
      <c r="N35" s="57"/>
      <c r="O35" s="57"/>
      <c r="P35" s="57"/>
      <c r="Q35" s="57"/>
      <c r="R35" s="57"/>
      <c r="S35" s="74"/>
      <c r="T35" s="59"/>
      <c r="U35" s="59"/>
      <c r="V35" s="219"/>
    </row>
    <row r="36" spans="1:22" ht="18.75" customHeight="1">
      <c r="A36" s="55" t="s">
        <v>23</v>
      </c>
      <c r="B36" s="64"/>
      <c r="C36" s="64"/>
      <c r="D36" s="64"/>
      <c r="E36" s="64"/>
      <c r="F36" s="64"/>
      <c r="G36" s="64"/>
      <c r="H36" s="233"/>
      <c r="I36" s="64"/>
      <c r="J36" s="64"/>
      <c r="K36" s="64"/>
      <c r="L36" s="57"/>
      <c r="M36" s="57"/>
      <c r="N36" s="57"/>
      <c r="O36" s="57"/>
      <c r="P36" s="57"/>
      <c r="Q36" s="57"/>
      <c r="R36" s="57"/>
      <c r="S36" s="74"/>
      <c r="T36" s="59"/>
      <c r="U36" s="59"/>
      <c r="V36" s="219"/>
    </row>
    <row r="37" spans="1:22" ht="18.75" customHeight="1">
      <c r="A37" s="55" t="s">
        <v>24</v>
      </c>
      <c r="B37" s="64"/>
      <c r="C37" s="64"/>
      <c r="D37" s="64"/>
      <c r="E37" s="64"/>
      <c r="F37" s="64"/>
      <c r="G37" s="64"/>
      <c r="H37" s="233"/>
      <c r="I37" s="64"/>
      <c r="J37" s="64"/>
      <c r="K37" s="64"/>
      <c r="L37" s="57"/>
      <c r="M37" s="57"/>
      <c r="N37" s="57"/>
      <c r="O37" s="57"/>
      <c r="P37" s="57"/>
      <c r="Q37" s="57"/>
      <c r="R37" s="57"/>
      <c r="S37" s="74"/>
      <c r="T37" s="59"/>
      <c r="U37" s="59"/>
      <c r="V37" s="219"/>
    </row>
    <row r="38" spans="1:22" ht="18.75" customHeight="1">
      <c r="A38" s="73" t="s">
        <v>25</v>
      </c>
      <c r="B38" s="70"/>
      <c r="C38" s="70"/>
      <c r="D38" s="70"/>
      <c r="E38" s="70"/>
      <c r="F38" s="70"/>
      <c r="G38" s="70"/>
      <c r="H38" s="233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  <c r="T38" s="72"/>
      <c r="U38" s="72"/>
      <c r="V38" s="219"/>
    </row>
    <row r="39" spans="1:22" ht="18.75" customHeight="1">
      <c r="A39" s="73" t="s">
        <v>26</v>
      </c>
      <c r="B39" s="57"/>
      <c r="C39" s="57"/>
      <c r="D39" s="57"/>
      <c r="E39" s="57"/>
      <c r="F39" s="57"/>
      <c r="G39" s="57"/>
      <c r="H39" s="233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74"/>
      <c r="T39" s="59"/>
      <c r="U39" s="59"/>
      <c r="V39" s="219"/>
    </row>
    <row r="40" spans="1:22" ht="18.75" customHeight="1">
      <c r="A40" s="73" t="s">
        <v>296</v>
      </c>
      <c r="B40" s="57"/>
      <c r="C40" s="57"/>
      <c r="D40" s="57"/>
      <c r="E40" s="57"/>
      <c r="F40" s="57"/>
      <c r="G40" s="57"/>
      <c r="H40" s="233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74"/>
      <c r="T40" s="59"/>
      <c r="U40" s="59"/>
      <c r="V40" s="219"/>
    </row>
    <row r="41" spans="1:22" ht="18.75" customHeight="1">
      <c r="A41" s="73" t="s">
        <v>27</v>
      </c>
      <c r="B41" s="70"/>
      <c r="C41" s="70"/>
      <c r="D41" s="70"/>
      <c r="E41" s="70"/>
      <c r="F41" s="70"/>
      <c r="G41" s="70"/>
      <c r="H41" s="233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1"/>
      <c r="T41" s="72"/>
      <c r="U41" s="72"/>
      <c r="V41" s="219"/>
    </row>
    <row r="42" spans="1:22" ht="19.5" customHeight="1" thickBot="1">
      <c r="A42" s="75" t="s">
        <v>28</v>
      </c>
      <c r="B42" s="76"/>
      <c r="C42" s="76"/>
      <c r="D42" s="76"/>
      <c r="E42" s="76"/>
      <c r="F42" s="76"/>
      <c r="G42" s="76"/>
      <c r="H42" s="234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7"/>
      <c r="T42" s="59"/>
      <c r="U42" s="59"/>
      <c r="V42" s="219"/>
    </row>
    <row r="43" spans="1:22" ht="16.5" thickTop="1" thickBot="1">
      <c r="A43" s="78" t="s">
        <v>297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80"/>
      <c r="T43" s="72"/>
      <c r="U43" s="72"/>
      <c r="V43" s="219"/>
    </row>
    <row r="44" spans="1:22" ht="15" customHeight="1">
      <c r="A44" s="216" t="s">
        <v>283</v>
      </c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19"/>
    </row>
    <row r="45" spans="1:22" ht="15">
      <c r="A45" s="215" t="s">
        <v>284</v>
      </c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9"/>
    </row>
    <row r="46" spans="1:22">
      <c r="L46" s="218"/>
      <c r="M46" s="218"/>
      <c r="N46" s="218"/>
      <c r="O46" s="218"/>
      <c r="P46" s="218"/>
      <c r="Q46" s="218"/>
      <c r="R46" s="218"/>
      <c r="S46" s="218"/>
      <c r="T46" s="218"/>
      <c r="U46" s="218"/>
      <c r="V46" s="219"/>
    </row>
    <row r="47" spans="1:22">
      <c r="L47" s="218"/>
      <c r="M47" s="218"/>
      <c r="N47" s="218"/>
      <c r="O47" s="218"/>
      <c r="P47" s="218"/>
      <c r="Q47" s="218"/>
      <c r="R47" s="218"/>
      <c r="S47" s="218"/>
      <c r="T47" s="218"/>
      <c r="U47" s="218"/>
      <c r="V47" s="219"/>
    </row>
    <row r="48" spans="1:22"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9"/>
    </row>
  </sheetData>
  <phoneticPr fontId="6"/>
  <pageMargins left="0.7" right="0.7" top="0.75" bottom="0.75" header="0.3" footer="0.3"/>
  <pageSetup paperSize="9" scale="4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view="pageBreakPreview" zoomScaleNormal="100" zoomScaleSheetLayoutView="100" workbookViewId="0">
      <selection activeCell="A2" sqref="A2"/>
    </sheetView>
  </sheetViews>
  <sheetFormatPr defaultColWidth="9" defaultRowHeight="14.25"/>
  <cols>
    <col min="1" max="1" width="23.25" style="2" customWidth="1"/>
    <col min="2" max="11" width="6" style="2" bestFit="1" customWidth="1"/>
    <col min="12" max="19" width="6" style="5" bestFit="1" customWidth="1"/>
    <col min="20" max="20" width="5.125" style="5" bestFit="1" customWidth="1"/>
    <col min="21" max="21" width="4.25" style="5" bestFit="1" customWidth="1"/>
    <col min="22" max="23" width="6" style="2" customWidth="1"/>
    <col min="24" max="16384" width="9" style="2"/>
  </cols>
  <sheetData>
    <row r="1" spans="1:28">
      <c r="A1" s="1" t="s">
        <v>692</v>
      </c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9"/>
    </row>
    <row r="2" spans="1:28" ht="15">
      <c r="A2" s="3" t="s">
        <v>693</v>
      </c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9"/>
    </row>
    <row r="3" spans="1:28" ht="15">
      <c r="A3" s="82" t="s">
        <v>339</v>
      </c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9"/>
    </row>
    <row r="4" spans="1:28" ht="16.5" thickBot="1">
      <c r="A4" s="82" t="s">
        <v>340</v>
      </c>
      <c r="B4" s="213"/>
      <c r="L4" s="218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5"/>
      <c r="X4" s="5"/>
      <c r="Y4" s="5"/>
      <c r="Z4" s="5"/>
      <c r="AA4" s="5"/>
      <c r="AB4" s="5"/>
    </row>
    <row r="5" spans="1:28" ht="15">
      <c r="A5" s="6" t="s">
        <v>2</v>
      </c>
      <c r="B5" s="7">
        <v>1</v>
      </c>
      <c r="C5" s="7">
        <v>2</v>
      </c>
      <c r="D5" s="8">
        <v>3</v>
      </c>
      <c r="E5" s="7">
        <v>4</v>
      </c>
      <c r="F5" s="8">
        <v>5</v>
      </c>
      <c r="G5" s="7">
        <v>6</v>
      </c>
      <c r="H5" s="9">
        <v>7</v>
      </c>
      <c r="I5" s="9">
        <v>8</v>
      </c>
      <c r="J5" s="7">
        <v>9</v>
      </c>
      <c r="K5" s="7">
        <v>10</v>
      </c>
      <c r="L5" s="9">
        <v>11</v>
      </c>
      <c r="M5" s="9">
        <v>12</v>
      </c>
      <c r="N5" s="9">
        <v>13</v>
      </c>
      <c r="O5" s="9">
        <v>14</v>
      </c>
      <c r="P5" s="9">
        <v>15</v>
      </c>
      <c r="Q5" s="9">
        <v>16</v>
      </c>
      <c r="R5" s="9">
        <v>17</v>
      </c>
      <c r="S5" s="9">
        <v>18</v>
      </c>
      <c r="T5" s="9">
        <v>19</v>
      </c>
      <c r="U5" s="224">
        <v>20</v>
      </c>
      <c r="V5" s="218"/>
      <c r="W5" s="5"/>
      <c r="X5" s="5"/>
      <c r="Y5" s="5"/>
      <c r="Z5" s="5"/>
      <c r="AA5" s="5"/>
      <c r="AB5" s="5"/>
    </row>
    <row r="6" spans="1:28" ht="15">
      <c r="A6" s="13" t="s">
        <v>3</v>
      </c>
      <c r="B6" s="14" t="s">
        <v>5</v>
      </c>
      <c r="C6" s="14" t="s">
        <v>5</v>
      </c>
      <c r="D6" s="14" t="s">
        <v>5</v>
      </c>
      <c r="E6" s="14" t="s">
        <v>5</v>
      </c>
      <c r="F6" s="14" t="s">
        <v>5</v>
      </c>
      <c r="G6" s="14" t="s">
        <v>6</v>
      </c>
      <c r="H6" s="15" t="s">
        <v>6</v>
      </c>
      <c r="I6" s="15" t="s">
        <v>6</v>
      </c>
      <c r="J6" s="14" t="s">
        <v>6</v>
      </c>
      <c r="K6" s="14" t="s">
        <v>6</v>
      </c>
      <c r="L6" s="15" t="s">
        <v>7</v>
      </c>
      <c r="M6" s="15" t="s">
        <v>7</v>
      </c>
      <c r="N6" s="15" t="s">
        <v>7</v>
      </c>
      <c r="O6" s="15" t="s">
        <v>7</v>
      </c>
      <c r="P6" s="15" t="s">
        <v>7</v>
      </c>
      <c r="Q6" s="15" t="s">
        <v>4</v>
      </c>
      <c r="R6" s="15" t="s">
        <v>4</v>
      </c>
      <c r="S6" s="15" t="s">
        <v>4</v>
      </c>
      <c r="T6" s="15" t="s">
        <v>4</v>
      </c>
      <c r="U6" s="35" t="s">
        <v>4</v>
      </c>
      <c r="V6" s="218"/>
      <c r="W6" s="5"/>
      <c r="X6" s="5"/>
      <c r="Y6" s="5"/>
      <c r="Z6" s="5"/>
      <c r="AA6" s="5"/>
      <c r="AB6" s="5"/>
    </row>
    <row r="7" spans="1:28" ht="150.75" customHeight="1">
      <c r="A7" s="19" t="s">
        <v>8</v>
      </c>
      <c r="B7" s="20" t="s">
        <v>329</v>
      </c>
      <c r="C7" s="20" t="s">
        <v>329</v>
      </c>
      <c r="D7" s="20" t="s">
        <v>329</v>
      </c>
      <c r="E7" s="20" t="s">
        <v>329</v>
      </c>
      <c r="F7" s="20" t="s">
        <v>330</v>
      </c>
      <c r="G7" s="20" t="s">
        <v>329</v>
      </c>
      <c r="H7" s="20" t="s">
        <v>329</v>
      </c>
      <c r="I7" s="20" t="s">
        <v>329</v>
      </c>
      <c r="J7" s="20" t="s">
        <v>329</v>
      </c>
      <c r="K7" s="20" t="s">
        <v>329</v>
      </c>
      <c r="L7" s="20" t="s">
        <v>329</v>
      </c>
      <c r="M7" s="20" t="s">
        <v>331</v>
      </c>
      <c r="N7" s="20" t="s">
        <v>329</v>
      </c>
      <c r="O7" s="20" t="s">
        <v>329</v>
      </c>
      <c r="P7" s="20" t="s">
        <v>330</v>
      </c>
      <c r="Q7" s="20" t="s">
        <v>332</v>
      </c>
      <c r="R7" s="20" t="s">
        <v>333</v>
      </c>
      <c r="S7" s="20" t="s">
        <v>329</v>
      </c>
      <c r="T7" s="20" t="s">
        <v>330</v>
      </c>
      <c r="U7" s="21" t="s">
        <v>330</v>
      </c>
      <c r="V7" s="218"/>
      <c r="W7" s="5"/>
      <c r="X7" s="5"/>
      <c r="Y7" s="5"/>
      <c r="Z7" s="5"/>
      <c r="AA7" s="5"/>
      <c r="AB7" s="5"/>
    </row>
    <row r="8" spans="1:28" ht="15">
      <c r="A8" s="23" t="s">
        <v>17</v>
      </c>
      <c r="B8" s="14"/>
      <c r="C8" s="14"/>
      <c r="D8" s="14"/>
      <c r="E8" s="14"/>
      <c r="F8" s="14">
        <v>14</v>
      </c>
      <c r="G8" s="14"/>
      <c r="H8" s="24"/>
      <c r="I8" s="14"/>
      <c r="J8" s="14"/>
      <c r="K8" s="14"/>
      <c r="L8" s="15"/>
      <c r="M8" s="15"/>
      <c r="N8" s="15"/>
      <c r="O8" s="15"/>
      <c r="P8" s="15"/>
      <c r="Q8" s="15"/>
      <c r="R8" s="15"/>
      <c r="S8" s="15"/>
      <c r="T8" s="15"/>
      <c r="U8" s="35"/>
      <c r="V8" s="218"/>
      <c r="W8" s="5"/>
      <c r="X8" s="5"/>
      <c r="Y8" s="5"/>
      <c r="Z8" s="5"/>
      <c r="AA8" s="5"/>
      <c r="AB8" s="5"/>
    </row>
    <row r="9" spans="1:28" ht="18.75" customHeight="1">
      <c r="A9" s="23" t="s">
        <v>19</v>
      </c>
      <c r="B9" s="24">
        <v>11.9</v>
      </c>
      <c r="C9" s="24">
        <v>12</v>
      </c>
      <c r="D9" s="24">
        <v>13.2</v>
      </c>
      <c r="E9" s="24">
        <v>15.4</v>
      </c>
      <c r="F9" s="24">
        <v>18.899999999999999</v>
      </c>
      <c r="G9" s="24">
        <v>11</v>
      </c>
      <c r="H9" s="24">
        <v>12.4</v>
      </c>
      <c r="I9" s="24">
        <v>11.8</v>
      </c>
      <c r="J9" s="24">
        <v>15.3</v>
      </c>
      <c r="K9" s="24">
        <v>15</v>
      </c>
      <c r="L9" s="24">
        <v>15</v>
      </c>
      <c r="M9" s="24">
        <v>5.3</v>
      </c>
      <c r="N9" s="24">
        <v>14.5</v>
      </c>
      <c r="O9" s="24">
        <v>8.9</v>
      </c>
      <c r="P9" s="24">
        <v>15</v>
      </c>
      <c r="Q9" s="24">
        <v>10.199999999999999</v>
      </c>
      <c r="R9" s="24">
        <v>6.5</v>
      </c>
      <c r="S9" s="24">
        <v>15</v>
      </c>
      <c r="T9" s="24">
        <v>15.2</v>
      </c>
      <c r="U9" s="26">
        <v>6.5</v>
      </c>
      <c r="V9" s="218"/>
      <c r="W9" s="5"/>
      <c r="X9" s="5"/>
      <c r="Y9" s="5"/>
      <c r="Z9" s="5"/>
      <c r="AA9" s="5"/>
      <c r="AB9" s="5"/>
    </row>
    <row r="10" spans="1:28" ht="18.75" customHeight="1">
      <c r="A10" s="23" t="s">
        <v>20</v>
      </c>
      <c r="B10" s="24">
        <v>22.5</v>
      </c>
      <c r="C10" s="24">
        <v>20.3</v>
      </c>
      <c r="D10" s="24">
        <v>21.2</v>
      </c>
      <c r="E10" s="24">
        <v>23</v>
      </c>
      <c r="F10" s="24">
        <v>25.7</v>
      </c>
      <c r="G10" s="24">
        <v>18.5</v>
      </c>
      <c r="H10" s="24">
        <v>18.5</v>
      </c>
      <c r="I10" s="24">
        <v>18.7</v>
      </c>
      <c r="J10" s="24">
        <v>33.200000000000003</v>
      </c>
      <c r="K10" s="24">
        <v>14.6</v>
      </c>
      <c r="L10" s="24">
        <v>14.6</v>
      </c>
      <c r="M10" s="24">
        <v>5.2</v>
      </c>
      <c r="N10" s="24">
        <v>14.3</v>
      </c>
      <c r="O10" s="24">
        <v>13.6</v>
      </c>
      <c r="P10" s="24">
        <v>22.6</v>
      </c>
      <c r="Q10" s="24">
        <v>12.7</v>
      </c>
      <c r="R10" s="24">
        <v>14.5</v>
      </c>
      <c r="S10" s="24">
        <v>18.100000000000001</v>
      </c>
      <c r="T10" s="24">
        <v>17.100000000000001</v>
      </c>
      <c r="U10" s="26">
        <v>9</v>
      </c>
      <c r="V10" s="218"/>
      <c r="W10" s="5"/>
      <c r="X10" s="5"/>
      <c r="Y10" s="5"/>
      <c r="Z10" s="5"/>
      <c r="AA10" s="5"/>
      <c r="AB10" s="5"/>
    </row>
    <row r="11" spans="1:28" ht="18.75" customHeight="1">
      <c r="A11" s="13" t="s">
        <v>21</v>
      </c>
      <c r="B11" s="14"/>
      <c r="C11" s="14"/>
      <c r="D11" s="14">
        <v>1</v>
      </c>
      <c r="E11" s="14"/>
      <c r="F11" s="14"/>
      <c r="G11" s="14"/>
      <c r="H11" s="235"/>
      <c r="I11" s="14"/>
      <c r="J11" s="14"/>
      <c r="K11" s="14"/>
      <c r="L11" s="15"/>
      <c r="M11" s="15"/>
      <c r="N11" s="15"/>
      <c r="O11" s="15"/>
      <c r="P11" s="15"/>
      <c r="Q11" s="15"/>
      <c r="R11" s="15"/>
      <c r="S11" s="15">
        <v>1</v>
      </c>
      <c r="T11" s="15"/>
      <c r="U11" s="35"/>
      <c r="V11" s="218"/>
      <c r="W11" s="5"/>
      <c r="X11" s="5"/>
      <c r="Y11" s="5"/>
      <c r="Z11" s="5"/>
      <c r="AA11" s="5"/>
      <c r="AB11" s="5"/>
    </row>
    <row r="12" spans="1:28" ht="18.75" customHeight="1">
      <c r="A12" s="13" t="s">
        <v>22</v>
      </c>
      <c r="B12" s="14"/>
      <c r="C12" s="14">
        <v>1</v>
      </c>
      <c r="D12" s="14">
        <v>1</v>
      </c>
      <c r="E12" s="14">
        <v>1</v>
      </c>
      <c r="F12" s="14"/>
      <c r="G12" s="14"/>
      <c r="H12" s="235">
        <v>1</v>
      </c>
      <c r="I12" s="14">
        <v>1</v>
      </c>
      <c r="J12" s="14"/>
      <c r="K12" s="14">
        <v>1</v>
      </c>
      <c r="L12" s="15"/>
      <c r="M12" s="15"/>
      <c r="N12" s="15"/>
      <c r="O12" s="15"/>
      <c r="P12" s="15"/>
      <c r="Q12" s="15">
        <v>1</v>
      </c>
      <c r="R12" s="15">
        <v>1</v>
      </c>
      <c r="S12" s="15">
        <v>1</v>
      </c>
      <c r="T12" s="15"/>
      <c r="U12" s="35">
        <v>1</v>
      </c>
      <c r="V12" s="218"/>
      <c r="W12" s="5"/>
      <c r="X12" s="5"/>
      <c r="Y12" s="5"/>
      <c r="Z12" s="5"/>
      <c r="AA12" s="5"/>
      <c r="AB12" s="5"/>
    </row>
    <row r="13" spans="1:28" ht="18.75" customHeight="1">
      <c r="A13" s="13" t="s">
        <v>23</v>
      </c>
      <c r="B13" s="14">
        <v>1</v>
      </c>
      <c r="C13" s="14"/>
      <c r="D13" s="14">
        <v>1</v>
      </c>
      <c r="E13" s="14"/>
      <c r="F13" s="14"/>
      <c r="G13" s="14">
        <v>1</v>
      </c>
      <c r="H13" s="235"/>
      <c r="I13" s="14">
        <v>1</v>
      </c>
      <c r="J13" s="14">
        <v>1</v>
      </c>
      <c r="K13" s="14">
        <v>1</v>
      </c>
      <c r="L13" s="15">
        <v>1</v>
      </c>
      <c r="M13" s="15">
        <v>1</v>
      </c>
      <c r="N13" s="15">
        <v>1</v>
      </c>
      <c r="O13" s="15"/>
      <c r="P13" s="15">
        <v>1</v>
      </c>
      <c r="Q13" s="15"/>
      <c r="R13" s="15">
        <v>1</v>
      </c>
      <c r="S13" s="15">
        <v>1</v>
      </c>
      <c r="T13" s="15">
        <v>1</v>
      </c>
      <c r="U13" s="35">
        <v>1</v>
      </c>
      <c r="V13" s="218"/>
      <c r="W13" s="5"/>
      <c r="X13" s="5"/>
      <c r="Y13" s="5"/>
      <c r="Z13" s="5"/>
      <c r="AA13" s="5"/>
      <c r="AB13" s="5"/>
    </row>
    <row r="14" spans="1:28" ht="18.75" customHeight="1">
      <c r="A14" s="13" t="s">
        <v>24</v>
      </c>
      <c r="B14" s="14"/>
      <c r="C14" s="14"/>
      <c r="D14" s="14"/>
      <c r="E14" s="14"/>
      <c r="F14" s="14">
        <v>1</v>
      </c>
      <c r="G14" s="14"/>
      <c r="H14" s="235"/>
      <c r="I14" s="14"/>
      <c r="J14" s="14"/>
      <c r="K14" s="14"/>
      <c r="L14" s="15"/>
      <c r="M14" s="15"/>
      <c r="N14" s="15"/>
      <c r="O14" s="15"/>
      <c r="P14" s="15"/>
      <c r="Q14" s="15"/>
      <c r="R14" s="15"/>
      <c r="S14" s="15"/>
      <c r="T14" s="15"/>
      <c r="U14" s="35"/>
      <c r="V14" s="218"/>
      <c r="W14" s="5"/>
      <c r="X14" s="5"/>
      <c r="Y14" s="5"/>
      <c r="Z14" s="5"/>
      <c r="AA14" s="5"/>
      <c r="AB14" s="5"/>
    </row>
    <row r="15" spans="1:28" ht="18.75" customHeight="1">
      <c r="A15" s="33" t="s">
        <v>25</v>
      </c>
      <c r="B15" s="29"/>
      <c r="C15" s="29"/>
      <c r="D15" s="29"/>
      <c r="E15" s="29"/>
      <c r="F15" s="29"/>
      <c r="G15" s="29"/>
      <c r="H15" s="235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31"/>
      <c r="V15" s="218"/>
      <c r="W15" s="5"/>
      <c r="X15" s="5"/>
      <c r="Y15" s="5"/>
      <c r="Z15" s="5"/>
      <c r="AA15" s="5"/>
      <c r="AB15" s="5"/>
    </row>
    <row r="16" spans="1:28" ht="18.75" customHeight="1">
      <c r="A16" s="33" t="s">
        <v>26</v>
      </c>
      <c r="B16" s="15"/>
      <c r="C16" s="15"/>
      <c r="D16" s="15"/>
      <c r="E16" s="15"/>
      <c r="F16" s="15"/>
      <c r="G16" s="15"/>
      <c r="H16" s="23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5"/>
      <c r="V16" s="218"/>
      <c r="W16" s="5"/>
      <c r="X16" s="5"/>
      <c r="Y16" s="5"/>
      <c r="Z16" s="5"/>
      <c r="AA16" s="5"/>
      <c r="AB16" s="5"/>
    </row>
    <row r="17" spans="1:28" ht="18.75" customHeight="1">
      <c r="A17" s="33" t="s">
        <v>296</v>
      </c>
      <c r="B17" s="15"/>
      <c r="C17" s="15"/>
      <c r="D17" s="15"/>
      <c r="E17" s="15"/>
      <c r="F17" s="15"/>
      <c r="G17" s="15"/>
      <c r="H17" s="23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5"/>
      <c r="V17" s="218"/>
      <c r="W17" s="5"/>
      <c r="X17" s="5"/>
      <c r="Y17" s="5"/>
      <c r="Z17" s="5"/>
      <c r="AA17" s="5"/>
      <c r="AB17" s="5"/>
    </row>
    <row r="18" spans="1:28" ht="18.75" customHeight="1">
      <c r="A18" s="33" t="s">
        <v>27</v>
      </c>
      <c r="B18" s="29"/>
      <c r="C18" s="29"/>
      <c r="D18" s="29"/>
      <c r="E18" s="29"/>
      <c r="F18" s="29"/>
      <c r="G18" s="29"/>
      <c r="H18" s="235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31"/>
      <c r="V18" s="218"/>
      <c r="W18" s="5"/>
      <c r="X18" s="5"/>
      <c r="Y18" s="5"/>
      <c r="Z18" s="5"/>
      <c r="AA18" s="5"/>
      <c r="AB18" s="5"/>
    </row>
    <row r="19" spans="1:28" ht="19.5" customHeight="1" thickBot="1">
      <c r="A19" s="37" t="s">
        <v>28</v>
      </c>
      <c r="B19" s="38"/>
      <c r="C19" s="38"/>
      <c r="D19" s="38"/>
      <c r="E19" s="38"/>
      <c r="F19" s="38"/>
      <c r="G19" s="38"/>
      <c r="H19" s="236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40"/>
      <c r="V19" s="218"/>
      <c r="W19" s="5"/>
      <c r="X19" s="5"/>
      <c r="Y19" s="5"/>
      <c r="Z19" s="5"/>
      <c r="AA19" s="5"/>
      <c r="AB19" s="5"/>
    </row>
    <row r="20" spans="1:28" ht="16.5" thickTop="1" thickBot="1">
      <c r="A20" s="41" t="s">
        <v>297</v>
      </c>
      <c r="B20" s="42">
        <v>1</v>
      </c>
      <c r="C20" s="42"/>
      <c r="D20" s="42"/>
      <c r="E20" s="42"/>
      <c r="F20" s="42"/>
      <c r="G20" s="42">
        <v>1</v>
      </c>
      <c r="H20" s="42"/>
      <c r="I20" s="42"/>
      <c r="J20" s="42">
        <v>1</v>
      </c>
      <c r="K20" s="42"/>
      <c r="L20" s="42"/>
      <c r="M20" s="42"/>
      <c r="N20" s="42"/>
      <c r="O20" s="42"/>
      <c r="P20" s="42"/>
      <c r="Q20" s="42"/>
      <c r="R20" s="42"/>
      <c r="S20" s="42">
        <v>1</v>
      </c>
      <c r="T20" s="42"/>
      <c r="U20" s="44">
        <v>1</v>
      </c>
      <c r="V20" s="218"/>
      <c r="W20" s="5"/>
      <c r="X20" s="5"/>
      <c r="Y20" s="5"/>
      <c r="Z20" s="5"/>
      <c r="AA20" s="5"/>
      <c r="AB20" s="5"/>
    </row>
    <row r="21" spans="1:28" ht="15">
      <c r="A21" s="214" t="s">
        <v>341</v>
      </c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5"/>
      <c r="X21" s="5"/>
      <c r="Y21" s="5"/>
      <c r="Z21" s="5"/>
      <c r="AA21" s="5"/>
      <c r="AB21" s="5"/>
    </row>
    <row r="22" spans="1:28" ht="15">
      <c r="A22" s="212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5"/>
      <c r="X22" s="5"/>
      <c r="Y22" s="5"/>
      <c r="Z22" s="5"/>
      <c r="AA22" s="5"/>
      <c r="AB22" s="5"/>
    </row>
    <row r="23" spans="1:28"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5"/>
      <c r="X23" s="5"/>
      <c r="Y23" s="5"/>
      <c r="Z23" s="5"/>
      <c r="AA23" s="5"/>
      <c r="AB23" s="5"/>
    </row>
    <row r="24" spans="1:28">
      <c r="A24" s="1" t="s">
        <v>690</v>
      </c>
      <c r="L24" s="218"/>
      <c r="M24" s="218"/>
      <c r="N24" s="218"/>
      <c r="O24" s="218"/>
      <c r="P24" s="218"/>
      <c r="Q24" s="218"/>
      <c r="R24" s="218"/>
      <c r="S24" s="218"/>
      <c r="T24" s="218"/>
      <c r="U24" s="218"/>
      <c r="V24" s="218"/>
      <c r="W24" s="5"/>
      <c r="X24" s="5"/>
      <c r="Y24" s="5"/>
      <c r="Z24" s="5"/>
      <c r="AA24" s="5"/>
      <c r="AB24" s="5"/>
    </row>
    <row r="25" spans="1:28" ht="15">
      <c r="A25" s="3" t="s">
        <v>691</v>
      </c>
      <c r="L25" s="218"/>
      <c r="M25" s="218"/>
      <c r="N25" s="218"/>
      <c r="O25" s="218"/>
      <c r="P25" s="218"/>
      <c r="Q25" s="218"/>
      <c r="R25" s="218"/>
      <c r="S25" s="218"/>
      <c r="T25" s="218"/>
      <c r="U25" s="218"/>
      <c r="V25" s="218"/>
      <c r="W25" s="5"/>
      <c r="X25" s="5"/>
      <c r="Y25" s="5"/>
      <c r="Z25" s="5"/>
      <c r="AA25" s="5"/>
      <c r="AB25" s="5"/>
    </row>
    <row r="26" spans="1:28" ht="15">
      <c r="A26" s="82" t="s">
        <v>342</v>
      </c>
      <c r="L26" s="218"/>
      <c r="M26" s="218"/>
      <c r="N26" s="218"/>
      <c r="O26" s="218"/>
      <c r="P26" s="218"/>
      <c r="Q26" s="218"/>
      <c r="R26" s="218"/>
      <c r="S26" s="218"/>
      <c r="T26" s="218"/>
      <c r="U26" s="218"/>
      <c r="V26" s="219"/>
    </row>
    <row r="27" spans="1:28" ht="16.5" thickBot="1">
      <c r="A27" s="82" t="s">
        <v>343</v>
      </c>
      <c r="B27" s="213"/>
      <c r="L27" s="218"/>
      <c r="M27" s="218"/>
      <c r="N27" s="218"/>
      <c r="O27" s="218"/>
      <c r="P27" s="218"/>
      <c r="Q27" s="218"/>
      <c r="R27" s="218"/>
      <c r="S27" s="218"/>
      <c r="T27" s="218"/>
      <c r="U27" s="218"/>
      <c r="V27" s="219"/>
    </row>
    <row r="28" spans="1:28" ht="15">
      <c r="A28" s="50" t="s">
        <v>2</v>
      </c>
      <c r="B28" s="51">
        <v>1</v>
      </c>
      <c r="C28" s="51">
        <v>2</v>
      </c>
      <c r="D28" s="51">
        <v>3</v>
      </c>
      <c r="E28" s="51">
        <v>4</v>
      </c>
      <c r="F28" s="51">
        <v>5</v>
      </c>
      <c r="G28" s="51">
        <v>6</v>
      </c>
      <c r="H28" s="51">
        <v>7</v>
      </c>
      <c r="I28" s="51">
        <v>8</v>
      </c>
      <c r="J28" s="51">
        <v>9</v>
      </c>
      <c r="K28" s="51">
        <v>10</v>
      </c>
      <c r="L28" s="52">
        <v>11</v>
      </c>
      <c r="M28" s="52">
        <v>12</v>
      </c>
      <c r="N28" s="52">
        <v>13</v>
      </c>
      <c r="O28" s="52">
        <v>14</v>
      </c>
      <c r="P28" s="52">
        <v>15</v>
      </c>
      <c r="Q28" s="52">
        <v>16</v>
      </c>
      <c r="R28" s="52">
        <v>17</v>
      </c>
      <c r="S28" s="245">
        <v>18</v>
      </c>
      <c r="T28" s="247">
        <v>19</v>
      </c>
      <c r="U28" s="248">
        <v>20</v>
      </c>
      <c r="V28" s="219"/>
    </row>
    <row r="29" spans="1:28" ht="15">
      <c r="A29" s="55" t="s">
        <v>3</v>
      </c>
      <c r="B29" s="56" t="s">
        <v>7</v>
      </c>
      <c r="C29" s="56" t="s">
        <v>7</v>
      </c>
      <c r="D29" s="56" t="s">
        <v>7</v>
      </c>
      <c r="E29" s="56" t="s">
        <v>7</v>
      </c>
      <c r="F29" s="56" t="s">
        <v>7</v>
      </c>
      <c r="G29" s="56" t="s">
        <v>6</v>
      </c>
      <c r="H29" s="56" t="s">
        <v>6</v>
      </c>
      <c r="I29" s="56" t="s">
        <v>6</v>
      </c>
      <c r="J29" s="56" t="s">
        <v>6</v>
      </c>
      <c r="K29" s="56" t="s">
        <v>6</v>
      </c>
      <c r="L29" s="57" t="s">
        <v>5</v>
      </c>
      <c r="M29" s="57" t="s">
        <v>5</v>
      </c>
      <c r="N29" s="57" t="s">
        <v>5</v>
      </c>
      <c r="O29" s="57" t="s">
        <v>5</v>
      </c>
      <c r="P29" s="57" t="s">
        <v>5</v>
      </c>
      <c r="Q29" s="57" t="s">
        <v>4</v>
      </c>
      <c r="R29" s="57" t="s">
        <v>4</v>
      </c>
      <c r="S29" s="246" t="s">
        <v>4</v>
      </c>
      <c r="T29" s="249" t="s">
        <v>4</v>
      </c>
      <c r="U29" s="250" t="s">
        <v>4</v>
      </c>
      <c r="V29" s="219"/>
    </row>
    <row r="30" spans="1:28" ht="154.5">
      <c r="A30" s="60" t="s">
        <v>8</v>
      </c>
      <c r="B30" s="61" t="s">
        <v>334</v>
      </c>
      <c r="C30" s="61" t="s">
        <v>335</v>
      </c>
      <c r="D30" s="61" t="s">
        <v>334</v>
      </c>
      <c r="E30" s="61" t="s">
        <v>334</v>
      </c>
      <c r="F30" s="81" t="s">
        <v>335</v>
      </c>
      <c r="G30" s="81" t="s">
        <v>334</v>
      </c>
      <c r="H30" s="81" t="s">
        <v>334</v>
      </c>
      <c r="I30" s="81" t="s">
        <v>334</v>
      </c>
      <c r="J30" s="81" t="s">
        <v>334</v>
      </c>
      <c r="K30" s="61" t="s">
        <v>336</v>
      </c>
      <c r="L30" s="225" t="s">
        <v>334</v>
      </c>
      <c r="M30" s="225" t="s">
        <v>334</v>
      </c>
      <c r="N30" s="225" t="s">
        <v>334</v>
      </c>
      <c r="O30" s="225" t="s">
        <v>334</v>
      </c>
      <c r="P30" s="225" t="s">
        <v>336</v>
      </c>
      <c r="Q30" s="225" t="s">
        <v>334</v>
      </c>
      <c r="R30" s="225" t="s">
        <v>334</v>
      </c>
      <c r="S30" s="225" t="s">
        <v>334</v>
      </c>
      <c r="T30" s="225" t="s">
        <v>337</v>
      </c>
      <c r="U30" s="227" t="s">
        <v>338</v>
      </c>
      <c r="V30" s="219"/>
    </row>
    <row r="31" spans="1:28" ht="15">
      <c r="A31" s="23" t="s">
        <v>17</v>
      </c>
      <c r="B31" s="228"/>
      <c r="C31" s="228"/>
      <c r="D31" s="228"/>
      <c r="E31" s="228"/>
      <c r="F31" s="228"/>
      <c r="G31" s="228"/>
      <c r="H31" s="229"/>
      <c r="I31" s="228"/>
      <c r="J31" s="228"/>
      <c r="K31" s="228"/>
      <c r="L31" s="230"/>
      <c r="M31" s="230"/>
      <c r="N31" s="230"/>
      <c r="O31" s="230"/>
      <c r="P31" s="230"/>
      <c r="Q31" s="230"/>
      <c r="R31" s="230"/>
      <c r="S31" s="230"/>
      <c r="T31" s="57"/>
      <c r="U31" s="74"/>
      <c r="V31" s="219"/>
    </row>
    <row r="32" spans="1:28" ht="18.75" customHeight="1">
      <c r="A32" s="23" t="s">
        <v>19</v>
      </c>
      <c r="B32" s="229">
        <v>10.5</v>
      </c>
      <c r="C32" s="229">
        <v>9</v>
      </c>
      <c r="D32" s="229">
        <v>14.4</v>
      </c>
      <c r="E32" s="229">
        <v>15</v>
      </c>
      <c r="F32" s="229">
        <v>6</v>
      </c>
      <c r="G32" s="229">
        <v>10</v>
      </c>
      <c r="H32" s="229">
        <v>9.5</v>
      </c>
      <c r="I32" s="229">
        <v>8</v>
      </c>
      <c r="J32" s="229">
        <v>8.8000000000000007</v>
      </c>
      <c r="K32" s="229">
        <v>5</v>
      </c>
      <c r="L32" s="229">
        <v>8.8000000000000007</v>
      </c>
      <c r="M32" s="229">
        <v>13</v>
      </c>
      <c r="N32" s="229">
        <v>12</v>
      </c>
      <c r="O32" s="229">
        <v>10</v>
      </c>
      <c r="P32" s="229">
        <v>8.5</v>
      </c>
      <c r="Q32" s="229">
        <v>12</v>
      </c>
      <c r="R32" s="229">
        <v>13.4</v>
      </c>
      <c r="S32" s="229">
        <v>12.6</v>
      </c>
      <c r="T32" s="66">
        <v>9.8000000000000007</v>
      </c>
      <c r="U32" s="67">
        <v>9.5</v>
      </c>
      <c r="V32" s="219"/>
    </row>
    <row r="33" spans="1:22" ht="18.75" customHeight="1">
      <c r="A33" s="23" t="s">
        <v>20</v>
      </c>
      <c r="B33" s="229">
        <v>18.100000000000001</v>
      </c>
      <c r="C33" s="229">
        <v>9.8000000000000007</v>
      </c>
      <c r="D33" s="229">
        <v>15.3</v>
      </c>
      <c r="E33" s="229">
        <v>19.8</v>
      </c>
      <c r="F33" s="229">
        <v>7.4</v>
      </c>
      <c r="G33" s="229">
        <v>19.8</v>
      </c>
      <c r="H33" s="229">
        <v>8.9</v>
      </c>
      <c r="I33" s="229">
        <v>18.5</v>
      </c>
      <c r="J33" s="229">
        <v>8</v>
      </c>
      <c r="K33" s="229">
        <v>4.0999999999999996</v>
      </c>
      <c r="L33" s="229">
        <v>8</v>
      </c>
      <c r="M33" s="229">
        <v>20.3</v>
      </c>
      <c r="N33" s="229">
        <v>24.8</v>
      </c>
      <c r="O33" s="229">
        <v>16.100000000000001</v>
      </c>
      <c r="P33" s="229">
        <v>11.8</v>
      </c>
      <c r="Q33" s="229">
        <v>11</v>
      </c>
      <c r="R33" s="229">
        <v>234</v>
      </c>
      <c r="S33" s="229">
        <v>22.1</v>
      </c>
      <c r="T33" s="66">
        <v>10.5</v>
      </c>
      <c r="U33" s="67">
        <v>11.3</v>
      </c>
      <c r="V33" s="219"/>
    </row>
    <row r="34" spans="1:22" ht="18.75" customHeight="1">
      <c r="A34" s="55" t="s">
        <v>21</v>
      </c>
      <c r="B34" s="64">
        <v>1</v>
      </c>
      <c r="C34" s="64"/>
      <c r="D34" s="64">
        <v>1</v>
      </c>
      <c r="E34" s="64"/>
      <c r="F34" s="64">
        <v>1</v>
      </c>
      <c r="G34" s="64"/>
      <c r="H34" s="233">
        <v>1</v>
      </c>
      <c r="I34" s="64">
        <v>1</v>
      </c>
      <c r="J34" s="64"/>
      <c r="K34" s="64">
        <v>1</v>
      </c>
      <c r="L34" s="57"/>
      <c r="M34" s="57"/>
      <c r="N34" s="57"/>
      <c r="O34" s="57"/>
      <c r="P34" s="57"/>
      <c r="Q34" s="57">
        <v>1</v>
      </c>
      <c r="R34" s="57"/>
      <c r="S34" s="57"/>
      <c r="T34" s="57"/>
      <c r="U34" s="74"/>
      <c r="V34" s="219"/>
    </row>
    <row r="35" spans="1:22" ht="18.75" customHeight="1">
      <c r="A35" s="55" t="s">
        <v>22</v>
      </c>
      <c r="B35" s="64">
        <v>1</v>
      </c>
      <c r="C35" s="64">
        <v>1</v>
      </c>
      <c r="D35" s="64">
        <v>1</v>
      </c>
      <c r="E35" s="64"/>
      <c r="F35" s="64"/>
      <c r="G35" s="64"/>
      <c r="H35" s="233">
        <v>1</v>
      </c>
      <c r="I35" s="64">
        <v>1</v>
      </c>
      <c r="J35" s="64">
        <v>1</v>
      </c>
      <c r="K35" s="64">
        <v>1</v>
      </c>
      <c r="L35" s="57"/>
      <c r="M35" s="57">
        <v>1</v>
      </c>
      <c r="N35" s="57"/>
      <c r="O35" s="57"/>
      <c r="P35" s="57"/>
      <c r="Q35" s="57">
        <v>1</v>
      </c>
      <c r="R35" s="57"/>
      <c r="S35" s="57"/>
      <c r="T35" s="57">
        <v>1</v>
      </c>
      <c r="U35" s="74">
        <v>1</v>
      </c>
      <c r="V35" s="219"/>
    </row>
    <row r="36" spans="1:22" ht="18.75" customHeight="1">
      <c r="A36" s="55" t="s">
        <v>23</v>
      </c>
      <c r="B36" s="64">
        <v>1</v>
      </c>
      <c r="C36" s="64"/>
      <c r="D36" s="64"/>
      <c r="E36" s="64"/>
      <c r="F36" s="64"/>
      <c r="G36" s="64"/>
      <c r="H36" s="233"/>
      <c r="I36" s="64"/>
      <c r="J36" s="64">
        <v>1</v>
      </c>
      <c r="K36" s="64">
        <v>1</v>
      </c>
      <c r="L36" s="57"/>
      <c r="M36" s="57">
        <v>1</v>
      </c>
      <c r="N36" s="57"/>
      <c r="O36" s="57"/>
      <c r="P36" s="57"/>
      <c r="Q36" s="57"/>
      <c r="R36" s="57"/>
      <c r="S36" s="57"/>
      <c r="T36" s="57">
        <v>1</v>
      </c>
      <c r="U36" s="74">
        <v>1</v>
      </c>
      <c r="V36" s="219"/>
    </row>
    <row r="37" spans="1:22" ht="18.75" customHeight="1">
      <c r="A37" s="55" t="s">
        <v>24</v>
      </c>
      <c r="B37" s="64"/>
      <c r="C37" s="64"/>
      <c r="D37" s="64"/>
      <c r="E37" s="64"/>
      <c r="F37" s="64"/>
      <c r="G37" s="64"/>
      <c r="H37" s="233"/>
      <c r="I37" s="64"/>
      <c r="J37" s="64"/>
      <c r="K37" s="64"/>
      <c r="L37" s="57"/>
      <c r="M37" s="57"/>
      <c r="N37" s="57"/>
      <c r="O37" s="57"/>
      <c r="P37" s="57"/>
      <c r="Q37" s="57"/>
      <c r="R37" s="57"/>
      <c r="S37" s="57"/>
      <c r="T37" s="57"/>
      <c r="U37" s="74"/>
      <c r="V37" s="219"/>
    </row>
    <row r="38" spans="1:22" ht="18.75" customHeight="1">
      <c r="A38" s="73" t="s">
        <v>25</v>
      </c>
      <c r="B38" s="70"/>
      <c r="C38" s="70"/>
      <c r="D38" s="70"/>
      <c r="E38" s="70"/>
      <c r="F38" s="70">
        <v>1</v>
      </c>
      <c r="G38" s="70">
        <v>1</v>
      </c>
      <c r="H38" s="233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1"/>
      <c r="V38" s="219"/>
    </row>
    <row r="39" spans="1:22" ht="18.75" customHeight="1">
      <c r="A39" s="73" t="s">
        <v>26</v>
      </c>
      <c r="B39" s="57"/>
      <c r="C39" s="57"/>
      <c r="D39" s="57"/>
      <c r="E39" s="57"/>
      <c r="F39" s="57"/>
      <c r="G39" s="57"/>
      <c r="H39" s="233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74"/>
      <c r="V39" s="219"/>
    </row>
    <row r="40" spans="1:22" ht="18.75" customHeight="1">
      <c r="A40" s="73" t="s">
        <v>296</v>
      </c>
      <c r="B40" s="57"/>
      <c r="C40" s="57"/>
      <c r="D40" s="57"/>
      <c r="E40" s="57"/>
      <c r="F40" s="57"/>
      <c r="G40" s="57"/>
      <c r="H40" s="233"/>
      <c r="I40" s="57">
        <v>1</v>
      </c>
      <c r="J40" s="57"/>
      <c r="K40" s="57"/>
      <c r="L40" s="57"/>
      <c r="M40" s="57">
        <v>1</v>
      </c>
      <c r="N40" s="57"/>
      <c r="O40" s="57"/>
      <c r="P40" s="57"/>
      <c r="Q40" s="57"/>
      <c r="R40" s="57"/>
      <c r="S40" s="57"/>
      <c r="T40" s="57"/>
      <c r="U40" s="74"/>
      <c r="V40" s="219"/>
    </row>
    <row r="41" spans="1:22" ht="18.75" customHeight="1">
      <c r="A41" s="73" t="s">
        <v>27</v>
      </c>
      <c r="B41" s="70"/>
      <c r="C41" s="70"/>
      <c r="D41" s="70"/>
      <c r="E41" s="70"/>
      <c r="F41" s="70"/>
      <c r="G41" s="70"/>
      <c r="H41" s="233"/>
      <c r="I41" s="70">
        <v>1</v>
      </c>
      <c r="J41" s="70"/>
      <c r="K41" s="70"/>
      <c r="L41" s="70"/>
      <c r="M41" s="70">
        <v>1</v>
      </c>
      <c r="N41" s="70"/>
      <c r="O41" s="70"/>
      <c r="P41" s="70"/>
      <c r="Q41" s="70"/>
      <c r="R41" s="70"/>
      <c r="S41" s="70"/>
      <c r="T41" s="70"/>
      <c r="U41" s="71"/>
      <c r="V41" s="219"/>
    </row>
    <row r="42" spans="1:22" ht="19.5" customHeight="1" thickBot="1">
      <c r="A42" s="75" t="s">
        <v>28</v>
      </c>
      <c r="B42" s="76"/>
      <c r="C42" s="76"/>
      <c r="D42" s="76"/>
      <c r="E42" s="76"/>
      <c r="F42" s="76"/>
      <c r="G42" s="76"/>
      <c r="H42" s="234"/>
      <c r="I42" s="76"/>
      <c r="J42" s="76"/>
      <c r="K42" s="76"/>
      <c r="L42" s="76"/>
      <c r="M42" s="76">
        <v>1</v>
      </c>
      <c r="N42" s="76"/>
      <c r="O42" s="76"/>
      <c r="P42" s="76"/>
      <c r="Q42" s="76"/>
      <c r="R42" s="76"/>
      <c r="S42" s="76">
        <v>1</v>
      </c>
      <c r="T42" s="76"/>
      <c r="U42" s="77">
        <v>1</v>
      </c>
      <c r="V42" s="219"/>
    </row>
    <row r="43" spans="1:22" ht="16.5" thickTop="1" thickBot="1">
      <c r="A43" s="78" t="s">
        <v>297</v>
      </c>
      <c r="B43" s="79">
        <v>1</v>
      </c>
      <c r="C43" s="79">
        <v>1</v>
      </c>
      <c r="D43" s="79">
        <v>1</v>
      </c>
      <c r="E43" s="79"/>
      <c r="F43" s="79"/>
      <c r="G43" s="79">
        <v>1</v>
      </c>
      <c r="H43" s="79"/>
      <c r="I43" s="79">
        <v>1</v>
      </c>
      <c r="J43" s="79"/>
      <c r="K43" s="79">
        <v>1</v>
      </c>
      <c r="L43" s="79"/>
      <c r="M43" s="79">
        <v>1</v>
      </c>
      <c r="N43" s="79">
        <v>1</v>
      </c>
      <c r="O43" s="79"/>
      <c r="P43" s="79"/>
      <c r="Q43" s="79">
        <v>1</v>
      </c>
      <c r="R43" s="79">
        <v>1</v>
      </c>
      <c r="S43" s="79"/>
      <c r="T43" s="79">
        <v>1</v>
      </c>
      <c r="U43" s="80">
        <v>1</v>
      </c>
      <c r="V43" s="219"/>
    </row>
    <row r="44" spans="1:22" ht="15" customHeight="1">
      <c r="A44" s="214" t="s">
        <v>344</v>
      </c>
      <c r="L44" s="218"/>
      <c r="M44" s="218"/>
      <c r="N44" s="218"/>
      <c r="O44" s="218"/>
      <c r="P44" s="218"/>
      <c r="Q44" s="218"/>
      <c r="R44" s="218"/>
      <c r="S44" s="218"/>
      <c r="T44" s="218"/>
      <c r="U44" s="218"/>
      <c r="V44" s="219"/>
    </row>
    <row r="45" spans="1:22" ht="15">
      <c r="A45" s="212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9"/>
    </row>
    <row r="46" spans="1:22">
      <c r="L46" s="218"/>
      <c r="M46" s="218"/>
      <c r="N46" s="218"/>
      <c r="O46" s="218"/>
      <c r="P46" s="218"/>
      <c r="Q46" s="218"/>
      <c r="R46" s="218"/>
      <c r="S46" s="218"/>
      <c r="T46" s="218"/>
      <c r="U46" s="218"/>
      <c r="V46" s="219"/>
    </row>
    <row r="47" spans="1:22">
      <c r="L47" s="218"/>
      <c r="M47" s="218"/>
      <c r="N47" s="218"/>
      <c r="O47" s="218"/>
      <c r="P47" s="218"/>
      <c r="Q47" s="218"/>
      <c r="R47" s="218"/>
      <c r="S47" s="218"/>
      <c r="T47" s="218"/>
      <c r="U47" s="218"/>
      <c r="V47" s="219"/>
    </row>
    <row r="48" spans="1:22"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9"/>
    </row>
  </sheetData>
  <phoneticPr fontId="6"/>
  <pageMargins left="0.7" right="0.7" top="0.75" bottom="0.75" header="0.3" footer="0.3"/>
  <pageSetup paperSize="9" scale="4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view="pageBreakPreview" zoomScaleNormal="100" zoomScaleSheetLayoutView="100" workbookViewId="0">
      <selection activeCell="A2" sqref="A2"/>
    </sheetView>
  </sheetViews>
  <sheetFormatPr defaultColWidth="9" defaultRowHeight="14.25"/>
  <cols>
    <col min="1" max="1" width="23.25" style="2" customWidth="1"/>
    <col min="2" max="11" width="6" style="2" bestFit="1" customWidth="1"/>
    <col min="12" max="19" width="6" style="5" bestFit="1" customWidth="1"/>
    <col min="20" max="20" width="5.125" style="5" bestFit="1" customWidth="1"/>
    <col min="21" max="21" width="4.25" style="5" bestFit="1" customWidth="1"/>
    <col min="22" max="23" width="6" style="2" customWidth="1"/>
    <col min="24" max="16384" width="9" style="2"/>
  </cols>
  <sheetData>
    <row r="1" spans="1:28">
      <c r="A1" s="273" t="s">
        <v>694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5"/>
      <c r="M1" s="275"/>
      <c r="N1" s="275"/>
      <c r="O1" s="275"/>
      <c r="P1" s="275"/>
      <c r="Q1" s="275"/>
      <c r="R1" s="275"/>
      <c r="S1" s="275"/>
      <c r="T1" s="275"/>
      <c r="U1" s="275"/>
      <c r="V1" s="219"/>
    </row>
    <row r="2" spans="1:28" ht="15">
      <c r="A2" s="276" t="s">
        <v>695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19"/>
    </row>
    <row r="3" spans="1:28" ht="15">
      <c r="A3" s="98" t="s">
        <v>353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19"/>
    </row>
    <row r="4" spans="1:28" ht="16.5" thickBot="1">
      <c r="A4" s="98" t="s">
        <v>354</v>
      </c>
      <c r="B4" s="277"/>
      <c r="C4" s="274"/>
      <c r="D4" s="274"/>
      <c r="E4" s="274"/>
      <c r="F4" s="274"/>
      <c r="G4" s="274"/>
      <c r="H4" s="274"/>
      <c r="I4" s="274"/>
      <c r="J4" s="274"/>
      <c r="K4" s="274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18"/>
      <c r="W4" s="5"/>
      <c r="X4" s="5"/>
      <c r="Y4" s="5"/>
      <c r="Z4" s="5"/>
      <c r="AA4" s="5"/>
      <c r="AB4" s="5"/>
    </row>
    <row r="5" spans="1:28">
      <c r="A5" s="354" t="s">
        <v>2</v>
      </c>
      <c r="B5" s="355">
        <v>1</v>
      </c>
      <c r="C5" s="355">
        <v>2</v>
      </c>
      <c r="D5" s="355">
        <v>3</v>
      </c>
      <c r="E5" s="355">
        <v>4</v>
      </c>
      <c r="F5" s="355">
        <v>5</v>
      </c>
      <c r="G5" s="355">
        <v>6</v>
      </c>
      <c r="H5" s="355">
        <v>7</v>
      </c>
      <c r="I5" s="355">
        <v>8</v>
      </c>
      <c r="J5" s="355">
        <v>9</v>
      </c>
      <c r="K5" s="355">
        <v>10</v>
      </c>
      <c r="L5" s="355">
        <v>11</v>
      </c>
      <c r="M5" s="355">
        <v>12</v>
      </c>
      <c r="N5" s="355">
        <v>13</v>
      </c>
      <c r="O5" s="355">
        <v>14</v>
      </c>
      <c r="P5" s="355">
        <v>15</v>
      </c>
      <c r="Q5" s="355">
        <v>16</v>
      </c>
      <c r="R5" s="355">
        <v>17</v>
      </c>
      <c r="S5" s="355">
        <v>18</v>
      </c>
      <c r="T5" s="355">
        <v>19</v>
      </c>
      <c r="U5" s="356">
        <v>20</v>
      </c>
      <c r="V5" s="218"/>
      <c r="W5" s="5"/>
      <c r="X5" s="5"/>
      <c r="Y5" s="5"/>
      <c r="Z5" s="5"/>
      <c r="AA5" s="5"/>
      <c r="AB5" s="5"/>
    </row>
    <row r="6" spans="1:28">
      <c r="A6" s="357" t="s">
        <v>3</v>
      </c>
      <c r="B6" s="278" t="s">
        <v>5</v>
      </c>
      <c r="C6" s="278" t="s">
        <v>5</v>
      </c>
      <c r="D6" s="278" t="s">
        <v>5</v>
      </c>
      <c r="E6" s="278" t="s">
        <v>5</v>
      </c>
      <c r="F6" s="278" t="s">
        <v>5</v>
      </c>
      <c r="G6" s="278" t="s">
        <v>6</v>
      </c>
      <c r="H6" s="278" t="s">
        <v>6</v>
      </c>
      <c r="I6" s="278" t="s">
        <v>6</v>
      </c>
      <c r="J6" s="278" t="s">
        <v>6</v>
      </c>
      <c r="K6" s="278" t="s">
        <v>6</v>
      </c>
      <c r="L6" s="278" t="s">
        <v>7</v>
      </c>
      <c r="M6" s="278" t="s">
        <v>7</v>
      </c>
      <c r="N6" s="278" t="s">
        <v>7</v>
      </c>
      <c r="O6" s="278" t="s">
        <v>7</v>
      </c>
      <c r="P6" s="278" t="s">
        <v>7</v>
      </c>
      <c r="Q6" s="278" t="s">
        <v>4</v>
      </c>
      <c r="R6" s="278" t="s">
        <v>4</v>
      </c>
      <c r="S6" s="278" t="s">
        <v>4</v>
      </c>
      <c r="T6" s="278" t="s">
        <v>4</v>
      </c>
      <c r="U6" s="358" t="s">
        <v>4</v>
      </c>
      <c r="V6" s="218"/>
      <c r="W6" s="5"/>
      <c r="X6" s="5"/>
      <c r="Y6" s="5"/>
      <c r="Z6" s="5"/>
      <c r="AA6" s="5"/>
      <c r="AB6" s="5"/>
    </row>
    <row r="7" spans="1:28" ht="150.75" customHeight="1">
      <c r="A7" s="357" t="s">
        <v>8</v>
      </c>
      <c r="B7" s="279" t="s">
        <v>346</v>
      </c>
      <c r="C7" s="279" t="s">
        <v>347</v>
      </c>
      <c r="D7" s="279" t="s">
        <v>347</v>
      </c>
      <c r="E7" s="279" t="s">
        <v>346</v>
      </c>
      <c r="F7" s="279" t="s">
        <v>348</v>
      </c>
      <c r="G7" s="279" t="s">
        <v>349</v>
      </c>
      <c r="H7" s="279" t="s">
        <v>350</v>
      </c>
      <c r="I7" s="279" t="s">
        <v>347</v>
      </c>
      <c r="J7" s="279" t="s">
        <v>355</v>
      </c>
      <c r="K7" s="279" t="s">
        <v>347</v>
      </c>
      <c r="L7" s="279" t="s">
        <v>346</v>
      </c>
      <c r="M7" s="279" t="s">
        <v>347</v>
      </c>
      <c r="N7" s="279" t="s">
        <v>355</v>
      </c>
      <c r="O7" s="279" t="s">
        <v>351</v>
      </c>
      <c r="P7" s="279" t="s">
        <v>346</v>
      </c>
      <c r="Q7" s="279" t="s">
        <v>355</v>
      </c>
      <c r="R7" s="279" t="s">
        <v>347</v>
      </c>
      <c r="S7" s="279" t="s">
        <v>347</v>
      </c>
      <c r="T7" s="279" t="s">
        <v>347</v>
      </c>
      <c r="U7" s="359" t="s">
        <v>347</v>
      </c>
      <c r="V7" s="218"/>
      <c r="W7" s="5"/>
      <c r="X7" s="5"/>
      <c r="Y7" s="5"/>
      <c r="Z7" s="5"/>
      <c r="AA7" s="5"/>
      <c r="AB7" s="5"/>
    </row>
    <row r="8" spans="1:28">
      <c r="A8" s="357" t="s">
        <v>17</v>
      </c>
      <c r="B8" s="280"/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78"/>
      <c r="U8" s="358"/>
      <c r="V8" s="218"/>
      <c r="W8" s="5"/>
      <c r="X8" s="5"/>
      <c r="Y8" s="5"/>
      <c r="Z8" s="5"/>
      <c r="AA8" s="5"/>
      <c r="AB8" s="5"/>
    </row>
    <row r="9" spans="1:28" ht="18.75" customHeight="1">
      <c r="A9" s="357" t="s">
        <v>19</v>
      </c>
      <c r="B9" s="278">
        <v>4.8</v>
      </c>
      <c r="C9" s="278">
        <v>4.8</v>
      </c>
      <c r="D9" s="278">
        <v>5.6</v>
      </c>
      <c r="E9" s="278">
        <v>5</v>
      </c>
      <c r="F9" s="278">
        <v>5.5</v>
      </c>
      <c r="G9" s="278">
        <v>1.9</v>
      </c>
      <c r="H9" s="278">
        <v>4.5</v>
      </c>
      <c r="I9" s="278">
        <v>5.5</v>
      </c>
      <c r="J9" s="278">
        <v>8.5</v>
      </c>
      <c r="K9" s="278">
        <v>10</v>
      </c>
      <c r="L9" s="278">
        <v>5</v>
      </c>
      <c r="M9" s="278">
        <v>3.5</v>
      </c>
      <c r="N9" s="278">
        <v>5</v>
      </c>
      <c r="O9" s="278">
        <v>4.5</v>
      </c>
      <c r="P9" s="278">
        <v>7</v>
      </c>
      <c r="Q9" s="278">
        <v>5</v>
      </c>
      <c r="R9" s="278">
        <v>7</v>
      </c>
      <c r="S9" s="278">
        <v>4.8</v>
      </c>
      <c r="T9" s="278">
        <v>6.4</v>
      </c>
      <c r="U9" s="358">
        <v>5.2</v>
      </c>
      <c r="V9" s="218"/>
      <c r="W9" s="5"/>
      <c r="X9" s="5"/>
      <c r="Y9" s="5"/>
      <c r="Z9" s="5"/>
      <c r="AA9" s="5"/>
      <c r="AB9" s="5"/>
    </row>
    <row r="10" spans="1:28" ht="18.75" customHeight="1">
      <c r="A10" s="357" t="s">
        <v>20</v>
      </c>
      <c r="B10" s="278">
        <v>6.7</v>
      </c>
      <c r="C10" s="278">
        <v>4.8</v>
      </c>
      <c r="D10" s="278">
        <v>4.3</v>
      </c>
      <c r="E10" s="278">
        <v>9.6</v>
      </c>
      <c r="F10" s="278">
        <v>4.3</v>
      </c>
      <c r="G10" s="278">
        <v>2.2000000000000002</v>
      </c>
      <c r="H10" s="278">
        <v>6.3</v>
      </c>
      <c r="I10" s="278">
        <v>2.9</v>
      </c>
      <c r="J10" s="278">
        <v>13.3</v>
      </c>
      <c r="K10" s="278">
        <v>8.1999999999999993</v>
      </c>
      <c r="L10" s="278">
        <v>9.6</v>
      </c>
      <c r="M10" s="278">
        <v>4</v>
      </c>
      <c r="N10" s="278">
        <v>7.1</v>
      </c>
      <c r="O10" s="278">
        <v>8.4</v>
      </c>
      <c r="P10" s="278">
        <v>18.5</v>
      </c>
      <c r="Q10" s="278">
        <v>7.1</v>
      </c>
      <c r="R10" s="278">
        <v>18.600000000000001</v>
      </c>
      <c r="S10" s="278">
        <v>15.2</v>
      </c>
      <c r="T10" s="278">
        <v>7.2</v>
      </c>
      <c r="U10" s="358">
        <v>18.7</v>
      </c>
      <c r="V10" s="218"/>
      <c r="W10" s="5"/>
      <c r="X10" s="5"/>
      <c r="Y10" s="5"/>
      <c r="Z10" s="5"/>
      <c r="AA10" s="5"/>
      <c r="AB10" s="5"/>
    </row>
    <row r="11" spans="1:28" ht="18.75" customHeight="1">
      <c r="A11" s="357" t="s">
        <v>21</v>
      </c>
      <c r="B11" s="278">
        <v>1</v>
      </c>
      <c r="C11" s="278"/>
      <c r="D11" s="278"/>
      <c r="E11" s="278">
        <v>1</v>
      </c>
      <c r="F11" s="278"/>
      <c r="G11" s="278"/>
      <c r="H11" s="278"/>
      <c r="I11" s="278">
        <v>1</v>
      </c>
      <c r="J11" s="278"/>
      <c r="K11" s="278">
        <v>1</v>
      </c>
      <c r="L11" s="278"/>
      <c r="M11" s="278"/>
      <c r="N11" s="278">
        <v>1</v>
      </c>
      <c r="O11" s="278">
        <v>1</v>
      </c>
      <c r="P11" s="278"/>
      <c r="Q11" s="278">
        <v>1</v>
      </c>
      <c r="R11" s="278"/>
      <c r="S11" s="278"/>
      <c r="T11" s="278"/>
      <c r="U11" s="358"/>
      <c r="V11" s="218"/>
      <c r="W11" s="5"/>
      <c r="X11" s="5"/>
      <c r="Y11" s="5"/>
      <c r="Z11" s="5"/>
      <c r="AA11" s="5"/>
      <c r="AB11" s="5"/>
    </row>
    <row r="12" spans="1:28" ht="18.75" customHeight="1">
      <c r="A12" s="357" t="s">
        <v>22</v>
      </c>
      <c r="B12" s="278">
        <v>1</v>
      </c>
      <c r="C12" s="278"/>
      <c r="D12" s="278"/>
      <c r="E12" s="278">
        <v>1</v>
      </c>
      <c r="F12" s="278">
        <v>1</v>
      </c>
      <c r="G12" s="278"/>
      <c r="H12" s="278">
        <v>1</v>
      </c>
      <c r="I12" s="278">
        <v>1</v>
      </c>
      <c r="J12" s="278"/>
      <c r="K12" s="278"/>
      <c r="L12" s="278">
        <v>1</v>
      </c>
      <c r="M12" s="278"/>
      <c r="N12" s="278">
        <v>1</v>
      </c>
      <c r="O12" s="278">
        <v>1</v>
      </c>
      <c r="P12" s="278">
        <v>1</v>
      </c>
      <c r="Q12" s="278">
        <v>1</v>
      </c>
      <c r="R12" s="278">
        <v>1</v>
      </c>
      <c r="S12" s="278"/>
      <c r="T12" s="278">
        <v>1</v>
      </c>
      <c r="U12" s="358">
        <v>1</v>
      </c>
      <c r="V12" s="218"/>
      <c r="W12" s="5"/>
      <c r="X12" s="5"/>
      <c r="Y12" s="5"/>
      <c r="Z12" s="5"/>
      <c r="AA12" s="5"/>
      <c r="AB12" s="5"/>
    </row>
    <row r="13" spans="1:28" ht="18.75" customHeight="1">
      <c r="A13" s="357" t="s">
        <v>23</v>
      </c>
      <c r="B13" s="278">
        <v>1</v>
      </c>
      <c r="C13" s="278"/>
      <c r="D13" s="278">
        <v>1</v>
      </c>
      <c r="E13" s="278">
        <v>1</v>
      </c>
      <c r="F13" s="278"/>
      <c r="G13" s="278"/>
      <c r="H13" s="278">
        <v>1</v>
      </c>
      <c r="I13" s="278">
        <v>1</v>
      </c>
      <c r="J13" s="278">
        <v>1</v>
      </c>
      <c r="K13" s="278">
        <v>1</v>
      </c>
      <c r="L13" s="278"/>
      <c r="M13" s="278"/>
      <c r="N13" s="278">
        <v>1</v>
      </c>
      <c r="O13" s="278">
        <v>1</v>
      </c>
      <c r="P13" s="278">
        <v>1</v>
      </c>
      <c r="Q13" s="278"/>
      <c r="R13" s="278"/>
      <c r="S13" s="278"/>
      <c r="T13" s="278">
        <v>1</v>
      </c>
      <c r="U13" s="358">
        <v>1</v>
      </c>
      <c r="V13" s="218"/>
      <c r="W13" s="5"/>
      <c r="X13" s="5"/>
      <c r="Y13" s="5"/>
      <c r="Z13" s="5"/>
      <c r="AA13" s="5"/>
      <c r="AB13" s="5"/>
    </row>
    <row r="14" spans="1:28" ht="18.75" customHeight="1">
      <c r="A14" s="357" t="s">
        <v>24</v>
      </c>
      <c r="B14" s="278"/>
      <c r="C14" s="278"/>
      <c r="D14" s="278"/>
      <c r="E14" s="278">
        <v>1</v>
      </c>
      <c r="F14" s="278"/>
      <c r="G14" s="278"/>
      <c r="H14" s="278"/>
      <c r="I14" s="278"/>
      <c r="J14" s="278"/>
      <c r="K14" s="278"/>
      <c r="L14" s="278"/>
      <c r="M14" s="278"/>
      <c r="N14" s="278">
        <v>1</v>
      </c>
      <c r="O14" s="278">
        <v>1</v>
      </c>
      <c r="P14" s="278"/>
      <c r="Q14" s="278"/>
      <c r="R14" s="278"/>
      <c r="S14" s="278"/>
      <c r="T14" s="278"/>
      <c r="U14" s="358"/>
      <c r="V14" s="218"/>
      <c r="W14" s="5"/>
      <c r="X14" s="5"/>
      <c r="Y14" s="5"/>
      <c r="Z14" s="5"/>
      <c r="AA14" s="5"/>
      <c r="AB14" s="5"/>
    </row>
    <row r="15" spans="1:28" ht="18.75" customHeight="1">
      <c r="A15" s="357" t="s">
        <v>25</v>
      </c>
      <c r="B15" s="278"/>
      <c r="C15" s="278"/>
      <c r="D15" s="278"/>
      <c r="E15" s="278"/>
      <c r="F15" s="278">
        <v>1</v>
      </c>
      <c r="G15" s="278"/>
      <c r="H15" s="278"/>
      <c r="I15" s="278"/>
      <c r="J15" s="278"/>
      <c r="K15" s="278"/>
      <c r="L15" s="278"/>
      <c r="M15" s="278"/>
      <c r="N15" s="278">
        <v>1</v>
      </c>
      <c r="O15" s="278"/>
      <c r="P15" s="278"/>
      <c r="Q15" s="278"/>
      <c r="R15" s="278"/>
      <c r="S15" s="278"/>
      <c r="T15" s="278"/>
      <c r="U15" s="358"/>
      <c r="V15" s="218"/>
      <c r="W15" s="5"/>
      <c r="X15" s="5"/>
      <c r="Y15" s="5"/>
      <c r="Z15" s="5"/>
      <c r="AA15" s="5"/>
      <c r="AB15" s="5"/>
    </row>
    <row r="16" spans="1:28" ht="18.75" customHeight="1">
      <c r="A16" s="357" t="s">
        <v>26</v>
      </c>
      <c r="B16" s="278"/>
      <c r="C16" s="278"/>
      <c r="D16" s="278"/>
      <c r="E16" s="278"/>
      <c r="F16" s="278"/>
      <c r="G16" s="278"/>
      <c r="H16" s="278"/>
      <c r="I16" s="278"/>
      <c r="J16" s="278"/>
      <c r="K16" s="278"/>
      <c r="L16" s="278"/>
      <c r="M16" s="278"/>
      <c r="N16" s="278"/>
      <c r="O16" s="278"/>
      <c r="P16" s="278"/>
      <c r="Q16" s="278"/>
      <c r="R16" s="278"/>
      <c r="S16" s="278"/>
      <c r="T16" s="278"/>
      <c r="U16" s="358"/>
      <c r="V16" s="218"/>
      <c r="W16" s="5"/>
      <c r="X16" s="5"/>
      <c r="Y16" s="5"/>
      <c r="Z16" s="5"/>
      <c r="AA16" s="5"/>
      <c r="AB16" s="5"/>
    </row>
    <row r="17" spans="1:28" ht="18.75" customHeight="1">
      <c r="A17" s="357" t="s">
        <v>296</v>
      </c>
      <c r="B17" s="278"/>
      <c r="C17" s="278"/>
      <c r="D17" s="278"/>
      <c r="E17" s="278"/>
      <c r="F17" s="278">
        <v>1</v>
      </c>
      <c r="G17" s="278"/>
      <c r="H17" s="278"/>
      <c r="I17" s="278"/>
      <c r="J17" s="278"/>
      <c r="K17" s="278"/>
      <c r="L17" s="278"/>
      <c r="M17" s="278"/>
      <c r="N17" s="278"/>
      <c r="O17" s="278"/>
      <c r="P17" s="278"/>
      <c r="Q17" s="278"/>
      <c r="R17" s="278"/>
      <c r="S17" s="278"/>
      <c r="T17" s="278"/>
      <c r="U17" s="358"/>
      <c r="V17" s="218"/>
      <c r="W17" s="5"/>
      <c r="X17" s="5"/>
      <c r="Y17" s="5"/>
      <c r="Z17" s="5"/>
      <c r="AA17" s="5"/>
      <c r="AB17" s="5"/>
    </row>
    <row r="18" spans="1:28" ht="18.75" customHeight="1">
      <c r="A18" s="357" t="s">
        <v>27</v>
      </c>
      <c r="B18" s="278"/>
      <c r="C18" s="278"/>
      <c r="D18" s="278"/>
      <c r="E18" s="278">
        <v>1</v>
      </c>
      <c r="F18" s="278"/>
      <c r="G18" s="278"/>
      <c r="H18" s="278"/>
      <c r="I18" s="278"/>
      <c r="J18" s="278"/>
      <c r="K18" s="278"/>
      <c r="L18" s="278"/>
      <c r="M18" s="278"/>
      <c r="N18" s="278"/>
      <c r="O18" s="278"/>
      <c r="P18" s="278"/>
      <c r="Q18" s="278"/>
      <c r="R18" s="278"/>
      <c r="S18" s="278"/>
      <c r="T18" s="278"/>
      <c r="U18" s="358"/>
      <c r="V18" s="218"/>
      <c r="W18" s="5"/>
      <c r="X18" s="5"/>
      <c r="Y18" s="5"/>
      <c r="Z18" s="5"/>
      <c r="AA18" s="5"/>
      <c r="AB18" s="5"/>
    </row>
    <row r="19" spans="1:28" ht="19.5" customHeight="1" thickBot="1">
      <c r="A19" s="363" t="s">
        <v>28</v>
      </c>
      <c r="B19" s="364"/>
      <c r="C19" s="364"/>
      <c r="D19" s="364"/>
      <c r="E19" s="364"/>
      <c r="F19" s="364"/>
      <c r="G19" s="364"/>
      <c r="H19" s="364"/>
      <c r="I19" s="364"/>
      <c r="J19" s="364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5"/>
      <c r="V19" s="218"/>
      <c r="W19" s="5"/>
      <c r="X19" s="5"/>
      <c r="Y19" s="5"/>
      <c r="Z19" s="5"/>
      <c r="AA19" s="5"/>
      <c r="AB19" s="5"/>
    </row>
    <row r="20" spans="1:28" ht="18" thickTop="1" thickBot="1">
      <c r="A20" s="360" t="s">
        <v>352</v>
      </c>
      <c r="B20" s="361">
        <v>1</v>
      </c>
      <c r="C20" s="361"/>
      <c r="D20" s="361"/>
      <c r="E20" s="361"/>
      <c r="F20" s="361"/>
      <c r="G20" s="361">
        <v>1</v>
      </c>
      <c r="H20" s="361"/>
      <c r="I20" s="361"/>
      <c r="J20" s="361">
        <v>1</v>
      </c>
      <c r="K20" s="361"/>
      <c r="L20" s="361"/>
      <c r="M20" s="361"/>
      <c r="N20" s="361"/>
      <c r="O20" s="361"/>
      <c r="P20" s="361"/>
      <c r="Q20" s="361"/>
      <c r="R20" s="361"/>
      <c r="S20" s="361">
        <v>1</v>
      </c>
      <c r="T20" s="361"/>
      <c r="U20" s="362">
        <v>1</v>
      </c>
      <c r="V20" s="218"/>
      <c r="W20" s="5"/>
      <c r="X20" s="5"/>
      <c r="Y20" s="5"/>
      <c r="Z20" s="5"/>
      <c r="AA20" s="5"/>
      <c r="AB20" s="5"/>
    </row>
    <row r="21" spans="1:28" ht="15">
      <c r="A21" s="281" t="s">
        <v>356</v>
      </c>
      <c r="B21" s="274"/>
      <c r="C21" s="274"/>
      <c r="D21" s="274"/>
      <c r="E21" s="274"/>
      <c r="F21" s="274"/>
      <c r="G21" s="274"/>
      <c r="H21" s="274"/>
      <c r="I21" s="274"/>
      <c r="J21" s="274"/>
      <c r="K21" s="274"/>
      <c r="L21" s="275"/>
      <c r="M21" s="275"/>
      <c r="N21" s="275"/>
      <c r="O21" s="275"/>
      <c r="P21" s="275"/>
      <c r="Q21" s="275"/>
      <c r="R21" s="275"/>
      <c r="S21" s="275"/>
      <c r="T21" s="275"/>
      <c r="U21" s="275"/>
      <c r="V21" s="218"/>
      <c r="W21" s="5"/>
      <c r="X21" s="5"/>
      <c r="Y21" s="5"/>
      <c r="Z21" s="5"/>
      <c r="AA21" s="5"/>
      <c r="AB21" s="5"/>
    </row>
    <row r="22" spans="1:28" ht="15">
      <c r="A22" s="212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5"/>
      <c r="X22" s="5"/>
      <c r="Y22" s="5"/>
      <c r="Z22" s="5"/>
      <c r="AA22" s="5"/>
      <c r="AB22" s="5"/>
    </row>
    <row r="23" spans="1:28"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5"/>
      <c r="X23" s="5"/>
      <c r="Y23" s="5"/>
      <c r="Z23" s="5"/>
      <c r="AA23" s="5"/>
      <c r="AB23" s="5"/>
    </row>
    <row r="24" spans="1:28">
      <c r="A24" s="5"/>
      <c r="B24" s="5"/>
      <c r="C24" s="5"/>
      <c r="D24" s="5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8">
      <c r="A25" s="5"/>
      <c r="B25" s="5"/>
      <c r="C25" s="5"/>
      <c r="D25" s="5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8"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8"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8"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8"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8"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8"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8" ht="18.75" customHeight="1"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2" ht="18.75" customHeight="1"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2" ht="18.75" customHeight="1"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2" ht="18.75" customHeight="1"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2" ht="18.75" customHeight="1"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2" ht="18.75" customHeight="1"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2" ht="18.75" customHeight="1"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2" ht="18.75" customHeight="1"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2" ht="18.75" customHeight="1"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2" ht="18.75" customHeight="1"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2" ht="19.5" customHeight="1"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2"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2" ht="15" customHeight="1"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2" ht="15">
      <c r="A45" s="212"/>
      <c r="L45" s="218"/>
      <c r="M45" s="218"/>
      <c r="N45" s="218"/>
      <c r="O45" s="218"/>
      <c r="P45" s="218"/>
      <c r="Q45" s="218"/>
      <c r="R45" s="218"/>
      <c r="S45" s="218"/>
      <c r="T45" s="218"/>
      <c r="U45" s="218"/>
      <c r="V45" s="219"/>
    </row>
    <row r="46" spans="1:22">
      <c r="L46" s="218"/>
      <c r="M46" s="218"/>
      <c r="N46" s="218"/>
      <c r="O46" s="218"/>
      <c r="P46" s="218"/>
      <c r="Q46" s="218"/>
      <c r="R46" s="218"/>
      <c r="S46" s="218"/>
      <c r="T46" s="218"/>
      <c r="U46" s="218"/>
      <c r="V46" s="219"/>
    </row>
    <row r="47" spans="1:22">
      <c r="L47" s="218"/>
      <c r="M47" s="218"/>
      <c r="N47" s="218"/>
      <c r="O47" s="218"/>
      <c r="P47" s="218"/>
      <c r="Q47" s="218"/>
      <c r="R47" s="218"/>
      <c r="S47" s="218"/>
      <c r="T47" s="218"/>
      <c r="U47" s="218"/>
      <c r="V47" s="219"/>
    </row>
    <row r="48" spans="1:22">
      <c r="L48" s="218"/>
      <c r="M48" s="218"/>
      <c r="N48" s="218"/>
      <c r="O48" s="218"/>
      <c r="P48" s="218"/>
      <c r="Q48" s="218"/>
      <c r="R48" s="218"/>
      <c r="S48" s="218"/>
      <c r="T48" s="218"/>
      <c r="U48" s="218"/>
      <c r="V48" s="219"/>
    </row>
  </sheetData>
  <phoneticPr fontId="6"/>
  <pageMargins left="0.7" right="0.7" top="0.75" bottom="0.75" header="0.3" footer="0.3"/>
  <pageSetup paperSize="9" scale="4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view="pageBreakPreview" zoomScaleNormal="100" zoomScaleSheetLayoutView="100" workbookViewId="0">
      <selection activeCell="A22" sqref="A22"/>
    </sheetView>
  </sheetViews>
  <sheetFormatPr defaultColWidth="9" defaultRowHeight="14.25"/>
  <cols>
    <col min="1" max="1" width="23.25" style="2" customWidth="1"/>
    <col min="2" max="23" width="6" style="2" customWidth="1"/>
    <col min="24" max="16384" width="9" style="2"/>
  </cols>
  <sheetData>
    <row r="1" spans="1:28">
      <c r="A1" s="1" t="s">
        <v>451</v>
      </c>
    </row>
    <row r="2" spans="1:28" ht="15">
      <c r="A2" s="3" t="s">
        <v>50</v>
      </c>
    </row>
    <row r="3" spans="1:28" ht="15">
      <c r="A3" s="82" t="s">
        <v>67</v>
      </c>
    </row>
    <row r="4" spans="1:28" ht="15.75" thickBot="1">
      <c r="A4" s="82" t="s">
        <v>70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">
      <c r="A5" s="6" t="s">
        <v>2</v>
      </c>
      <c r="B5" s="7">
        <v>1</v>
      </c>
      <c r="C5" s="7">
        <v>2</v>
      </c>
      <c r="D5" s="8" t="s">
        <v>51</v>
      </c>
      <c r="E5" s="7">
        <v>4</v>
      </c>
      <c r="F5" s="8" t="s">
        <v>52</v>
      </c>
      <c r="G5" s="7">
        <v>6</v>
      </c>
      <c r="H5" s="9">
        <v>7</v>
      </c>
      <c r="I5" s="9">
        <v>8</v>
      </c>
      <c r="J5" s="7">
        <v>9</v>
      </c>
      <c r="K5" s="10">
        <v>10</v>
      </c>
      <c r="L5" s="7">
        <v>11</v>
      </c>
      <c r="M5" s="7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7">
        <v>18</v>
      </c>
      <c r="T5" s="7">
        <v>19</v>
      </c>
      <c r="U5" s="11">
        <v>20</v>
      </c>
      <c r="V5" s="5"/>
      <c r="W5" s="5"/>
      <c r="X5" s="5"/>
      <c r="Y5" s="5"/>
      <c r="Z5" s="5"/>
      <c r="AA5" s="5"/>
      <c r="AB5" s="5"/>
    </row>
    <row r="6" spans="1:28" ht="15">
      <c r="A6" s="13" t="s">
        <v>3</v>
      </c>
      <c r="B6" s="14" t="s">
        <v>4</v>
      </c>
      <c r="C6" s="14" t="s">
        <v>4</v>
      </c>
      <c r="D6" s="14" t="s">
        <v>4</v>
      </c>
      <c r="E6" s="14" t="s">
        <v>4</v>
      </c>
      <c r="F6" s="14" t="s">
        <v>4</v>
      </c>
      <c r="G6" s="14" t="s">
        <v>5</v>
      </c>
      <c r="H6" s="15" t="s">
        <v>5</v>
      </c>
      <c r="I6" s="15" t="s">
        <v>5</v>
      </c>
      <c r="J6" s="14" t="s">
        <v>5</v>
      </c>
      <c r="K6" s="16" t="s">
        <v>5</v>
      </c>
      <c r="L6" s="14" t="s">
        <v>6</v>
      </c>
      <c r="M6" s="14" t="s">
        <v>6</v>
      </c>
      <c r="N6" s="14" t="s">
        <v>6</v>
      </c>
      <c r="O6" s="14" t="s">
        <v>6</v>
      </c>
      <c r="P6" s="14" t="s">
        <v>6</v>
      </c>
      <c r="Q6" s="14" t="s">
        <v>7</v>
      </c>
      <c r="R6" s="14" t="s">
        <v>7</v>
      </c>
      <c r="S6" s="14" t="s">
        <v>7</v>
      </c>
      <c r="T6" s="14" t="s">
        <v>7</v>
      </c>
      <c r="U6" s="17" t="s">
        <v>7</v>
      </c>
      <c r="V6" s="5"/>
      <c r="W6" s="5"/>
      <c r="X6" s="5"/>
      <c r="Y6" s="5"/>
      <c r="Z6" s="5"/>
      <c r="AA6" s="5"/>
      <c r="AB6" s="5"/>
    </row>
    <row r="7" spans="1:28" ht="150.75" customHeight="1">
      <c r="A7" s="19" t="s">
        <v>8</v>
      </c>
      <c r="B7" s="20" t="s">
        <v>53</v>
      </c>
      <c r="C7" s="20" t="s">
        <v>53</v>
      </c>
      <c r="D7" s="20" t="s">
        <v>53</v>
      </c>
      <c r="E7" s="20" t="s">
        <v>53</v>
      </c>
      <c r="F7" s="20" t="s">
        <v>53</v>
      </c>
      <c r="G7" s="20" t="s">
        <v>53</v>
      </c>
      <c r="H7" s="20" t="s">
        <v>54</v>
      </c>
      <c r="I7" s="20" t="s">
        <v>53</v>
      </c>
      <c r="J7" s="20" t="s">
        <v>53</v>
      </c>
      <c r="K7" s="20" t="s">
        <v>53</v>
      </c>
      <c r="L7" s="20" t="s">
        <v>53</v>
      </c>
      <c r="M7" s="20" t="s">
        <v>53</v>
      </c>
      <c r="N7" s="20" t="s">
        <v>53</v>
      </c>
      <c r="O7" s="20" t="s">
        <v>53</v>
      </c>
      <c r="P7" s="20" t="s">
        <v>53</v>
      </c>
      <c r="Q7" s="20" t="s">
        <v>53</v>
      </c>
      <c r="R7" s="20" t="s">
        <v>53</v>
      </c>
      <c r="S7" s="20" t="s">
        <v>53</v>
      </c>
      <c r="T7" s="20" t="s">
        <v>53</v>
      </c>
      <c r="U7" s="21" t="s">
        <v>53</v>
      </c>
      <c r="V7" s="5"/>
      <c r="W7" s="5"/>
      <c r="X7" s="5"/>
      <c r="Y7" s="5"/>
      <c r="Z7" s="5"/>
      <c r="AA7" s="5"/>
      <c r="AB7" s="5"/>
    </row>
    <row r="8" spans="1:28" ht="15">
      <c r="A8" s="23" t="s">
        <v>17</v>
      </c>
      <c r="B8" s="14"/>
      <c r="C8" s="14" t="s">
        <v>55</v>
      </c>
      <c r="D8" s="14"/>
      <c r="E8" s="14" t="s">
        <v>55</v>
      </c>
      <c r="F8" s="14"/>
      <c r="G8" s="14"/>
      <c r="H8" s="14" t="s">
        <v>18</v>
      </c>
      <c r="I8" s="14"/>
      <c r="J8" s="14"/>
      <c r="K8" s="16"/>
      <c r="L8" s="14"/>
      <c r="M8" s="14" t="s">
        <v>55</v>
      </c>
      <c r="N8" s="14" t="s">
        <v>55</v>
      </c>
      <c r="O8" s="14" t="s">
        <v>18</v>
      </c>
      <c r="P8" s="14"/>
      <c r="Q8" s="14"/>
      <c r="R8" s="14"/>
      <c r="S8" s="14" t="s">
        <v>55</v>
      </c>
      <c r="T8" s="14" t="s">
        <v>55</v>
      </c>
      <c r="U8" s="17" t="s">
        <v>55</v>
      </c>
      <c r="V8" s="5"/>
      <c r="W8" s="5"/>
      <c r="X8" s="5"/>
      <c r="Y8" s="5"/>
      <c r="Z8" s="5"/>
      <c r="AA8" s="5"/>
      <c r="AB8" s="5"/>
    </row>
    <row r="9" spans="1:28" ht="15">
      <c r="A9" s="23" t="s">
        <v>19</v>
      </c>
      <c r="B9" s="24">
        <v>15.3</v>
      </c>
      <c r="C9" s="24">
        <v>14.5</v>
      </c>
      <c r="D9" s="24">
        <v>15.9</v>
      </c>
      <c r="E9" s="24">
        <v>12.9</v>
      </c>
      <c r="F9" s="24">
        <v>16.399999999999999</v>
      </c>
      <c r="G9" s="24">
        <v>17</v>
      </c>
      <c r="H9" s="24">
        <v>18.100000000000001</v>
      </c>
      <c r="I9" s="24">
        <v>17.3</v>
      </c>
      <c r="J9" s="24">
        <v>16.3</v>
      </c>
      <c r="K9" s="25">
        <v>16.2</v>
      </c>
      <c r="L9" s="24">
        <v>16.899999999999999</v>
      </c>
      <c r="M9" s="24">
        <v>14.8</v>
      </c>
      <c r="N9" s="24">
        <v>14.8</v>
      </c>
      <c r="O9" s="24">
        <v>18</v>
      </c>
      <c r="P9" s="24">
        <v>17.3</v>
      </c>
      <c r="Q9" s="24">
        <v>13.5</v>
      </c>
      <c r="R9" s="24">
        <v>15.3</v>
      </c>
      <c r="S9" s="24">
        <v>12.6</v>
      </c>
      <c r="T9" s="24">
        <v>13.6</v>
      </c>
      <c r="U9" s="26">
        <v>13.8</v>
      </c>
      <c r="V9" s="5"/>
      <c r="W9" s="5"/>
      <c r="X9" s="5"/>
      <c r="Y9" s="5"/>
      <c r="Z9" s="5"/>
      <c r="AA9" s="5"/>
      <c r="AB9" s="5"/>
    </row>
    <row r="10" spans="1:28" ht="15">
      <c r="A10" s="23" t="s">
        <v>20</v>
      </c>
      <c r="B10" s="24">
        <v>21.3</v>
      </c>
      <c r="C10" s="24">
        <v>16.100000000000001</v>
      </c>
      <c r="D10" s="24">
        <v>18</v>
      </c>
      <c r="E10" s="24">
        <v>15.1</v>
      </c>
      <c r="F10" s="24">
        <v>17.899999999999999</v>
      </c>
      <c r="G10" s="24">
        <v>24.5</v>
      </c>
      <c r="H10" s="24">
        <v>27.6</v>
      </c>
      <c r="I10" s="24">
        <v>22.6</v>
      </c>
      <c r="J10" s="24">
        <v>17.8</v>
      </c>
      <c r="K10" s="25">
        <v>19.2</v>
      </c>
      <c r="L10" s="24">
        <v>15.5</v>
      </c>
      <c r="M10" s="24">
        <v>16.3</v>
      </c>
      <c r="N10" s="24">
        <v>16.3</v>
      </c>
      <c r="O10" s="24">
        <v>21.1</v>
      </c>
      <c r="P10" s="24">
        <v>19.5</v>
      </c>
      <c r="Q10" s="24">
        <v>22.4</v>
      </c>
      <c r="R10" s="24">
        <v>17.3</v>
      </c>
      <c r="S10" s="24">
        <v>11.4</v>
      </c>
      <c r="T10" s="24">
        <v>12.2</v>
      </c>
      <c r="U10" s="26">
        <v>18.3</v>
      </c>
      <c r="V10" s="5"/>
      <c r="W10" s="5"/>
      <c r="X10" s="5"/>
      <c r="Y10" s="5"/>
      <c r="Z10" s="5"/>
      <c r="AA10" s="5"/>
      <c r="AB10" s="5"/>
    </row>
    <row r="11" spans="1:28" ht="15">
      <c r="A11" s="13" t="s">
        <v>21</v>
      </c>
      <c r="B11" s="14"/>
      <c r="C11" s="14"/>
      <c r="D11" s="14"/>
      <c r="E11" s="14"/>
      <c r="F11" s="14"/>
      <c r="G11" s="14"/>
      <c r="H11" s="14"/>
      <c r="I11" s="14"/>
      <c r="J11" s="14"/>
      <c r="K11" s="16"/>
      <c r="L11" s="14"/>
      <c r="M11" s="14"/>
      <c r="N11" s="14"/>
      <c r="O11" s="14"/>
      <c r="P11" s="14"/>
      <c r="Q11" s="14"/>
      <c r="R11" s="14"/>
      <c r="S11" s="14">
        <v>1</v>
      </c>
      <c r="T11" s="14">
        <v>1</v>
      </c>
      <c r="U11" s="17">
        <v>1</v>
      </c>
      <c r="V11" s="5"/>
      <c r="W11" s="5"/>
      <c r="X11" s="5"/>
      <c r="Y11" s="5"/>
      <c r="Z11" s="5"/>
      <c r="AA11" s="5"/>
      <c r="AB11" s="5"/>
    </row>
    <row r="12" spans="1:28" ht="15">
      <c r="A12" s="13" t="s">
        <v>22</v>
      </c>
      <c r="B12" s="14"/>
      <c r="C12" s="14">
        <v>1</v>
      </c>
      <c r="D12" s="14"/>
      <c r="E12" s="14">
        <v>1</v>
      </c>
      <c r="F12" s="14">
        <v>1</v>
      </c>
      <c r="G12" s="14"/>
      <c r="H12" s="14"/>
      <c r="I12" s="14">
        <v>1</v>
      </c>
      <c r="J12" s="14"/>
      <c r="K12" s="16">
        <v>1</v>
      </c>
      <c r="L12" s="14">
        <v>1</v>
      </c>
      <c r="M12" s="14">
        <v>1</v>
      </c>
      <c r="N12" s="14">
        <v>1</v>
      </c>
      <c r="O12" s="14">
        <v>1</v>
      </c>
      <c r="P12" s="14">
        <v>1</v>
      </c>
      <c r="Q12" s="14"/>
      <c r="R12" s="14">
        <v>1</v>
      </c>
      <c r="S12" s="14">
        <v>1</v>
      </c>
      <c r="T12" s="14">
        <v>1</v>
      </c>
      <c r="U12" s="17">
        <v>1</v>
      </c>
      <c r="V12" s="5"/>
      <c r="W12" s="5"/>
      <c r="X12" s="5"/>
      <c r="Y12" s="5"/>
      <c r="Z12" s="5"/>
      <c r="AA12" s="5"/>
      <c r="AB12" s="5"/>
    </row>
    <row r="13" spans="1:28" ht="15">
      <c r="A13" s="13" t="s">
        <v>23</v>
      </c>
      <c r="B13" s="14"/>
      <c r="C13" s="14"/>
      <c r="D13" s="14"/>
      <c r="E13" s="14"/>
      <c r="F13" s="14"/>
      <c r="G13" s="14"/>
      <c r="H13" s="14"/>
      <c r="I13" s="14"/>
      <c r="J13" s="14"/>
      <c r="K13" s="16"/>
      <c r="L13" s="14"/>
      <c r="M13" s="14"/>
      <c r="N13" s="14"/>
      <c r="O13" s="14"/>
      <c r="P13" s="14"/>
      <c r="Q13" s="14"/>
      <c r="R13" s="14"/>
      <c r="S13" s="14"/>
      <c r="T13" s="14"/>
      <c r="U13" s="17"/>
      <c r="V13" s="5"/>
      <c r="W13" s="5"/>
      <c r="X13" s="5"/>
      <c r="Y13" s="5"/>
      <c r="Z13" s="5"/>
      <c r="AA13" s="5"/>
      <c r="AB13" s="5"/>
    </row>
    <row r="14" spans="1:28" ht="15">
      <c r="A14" s="13" t="s">
        <v>24</v>
      </c>
      <c r="B14" s="14">
        <v>1</v>
      </c>
      <c r="C14" s="14"/>
      <c r="D14" s="14"/>
      <c r="E14" s="14">
        <v>1</v>
      </c>
      <c r="F14" s="14"/>
      <c r="G14" s="14"/>
      <c r="H14" s="14"/>
      <c r="I14" s="14"/>
      <c r="J14" s="14"/>
      <c r="K14" s="16">
        <v>1</v>
      </c>
      <c r="L14" s="14"/>
      <c r="M14" s="14">
        <v>1</v>
      </c>
      <c r="N14" s="14"/>
      <c r="O14" s="14"/>
      <c r="P14" s="14"/>
      <c r="Q14" s="14"/>
      <c r="R14" s="14"/>
      <c r="S14" s="14"/>
      <c r="T14" s="14"/>
      <c r="U14" s="17"/>
      <c r="V14" s="5"/>
      <c r="W14" s="5"/>
      <c r="X14" s="5"/>
      <c r="Y14" s="5"/>
      <c r="Z14" s="5"/>
      <c r="AA14" s="5"/>
      <c r="AB14" s="5"/>
    </row>
    <row r="15" spans="1:28" ht="15">
      <c r="A15" s="28" t="s">
        <v>25</v>
      </c>
      <c r="B15" s="29"/>
      <c r="C15" s="29"/>
      <c r="D15" s="29"/>
      <c r="E15" s="29"/>
      <c r="F15" s="29"/>
      <c r="G15" s="29"/>
      <c r="H15" s="29"/>
      <c r="I15" s="29"/>
      <c r="J15" s="29"/>
      <c r="K15" s="30"/>
      <c r="L15" s="29"/>
      <c r="M15" s="29"/>
      <c r="N15" s="29"/>
      <c r="O15" s="29"/>
      <c r="P15" s="29"/>
      <c r="Q15" s="29"/>
      <c r="R15" s="29"/>
      <c r="S15" s="29"/>
      <c r="T15" s="29"/>
      <c r="U15" s="31"/>
      <c r="V15" s="5"/>
      <c r="W15" s="5"/>
      <c r="X15" s="5"/>
      <c r="Y15" s="5"/>
      <c r="Z15" s="5"/>
      <c r="AA15" s="5"/>
      <c r="AB15" s="5"/>
    </row>
    <row r="16" spans="1:28" ht="15">
      <c r="A16" s="33" t="s">
        <v>26</v>
      </c>
      <c r="B16" s="15"/>
      <c r="C16" s="15"/>
      <c r="D16" s="15"/>
      <c r="E16" s="15"/>
      <c r="F16" s="15"/>
      <c r="G16" s="15"/>
      <c r="H16" s="15"/>
      <c r="I16" s="15"/>
      <c r="J16" s="15"/>
      <c r="K16" s="34"/>
      <c r="L16" s="15"/>
      <c r="M16" s="15"/>
      <c r="N16" s="15"/>
      <c r="O16" s="15"/>
      <c r="P16" s="15"/>
      <c r="Q16" s="15"/>
      <c r="R16" s="15"/>
      <c r="S16" s="15"/>
      <c r="T16" s="15"/>
      <c r="U16" s="35"/>
      <c r="V16" s="5"/>
      <c r="W16" s="5"/>
      <c r="X16" s="5"/>
      <c r="Y16" s="5"/>
      <c r="Z16" s="5"/>
      <c r="AA16" s="5"/>
      <c r="AB16" s="5"/>
    </row>
    <row r="17" spans="1:28" ht="15">
      <c r="A17" s="33" t="s">
        <v>296</v>
      </c>
      <c r="B17" s="15"/>
      <c r="C17" s="15"/>
      <c r="D17" s="15"/>
      <c r="E17" s="15"/>
      <c r="F17" s="15"/>
      <c r="G17" s="15"/>
      <c r="H17" s="15"/>
      <c r="I17" s="15"/>
      <c r="J17" s="15"/>
      <c r="K17" s="34"/>
      <c r="L17" s="15"/>
      <c r="M17" s="15"/>
      <c r="N17" s="15"/>
      <c r="O17" s="15"/>
      <c r="P17" s="15"/>
      <c r="Q17" s="15"/>
      <c r="R17" s="15"/>
      <c r="S17" s="15"/>
      <c r="T17" s="15"/>
      <c r="U17" s="35"/>
      <c r="V17" s="5"/>
      <c r="W17" s="5"/>
      <c r="X17" s="5"/>
      <c r="Y17" s="5"/>
      <c r="Z17" s="5"/>
      <c r="AA17" s="5"/>
      <c r="AB17" s="5"/>
    </row>
    <row r="18" spans="1:28" ht="15">
      <c r="A18" s="28" t="s">
        <v>27</v>
      </c>
      <c r="B18" s="29"/>
      <c r="C18" s="29"/>
      <c r="D18" s="29"/>
      <c r="E18" s="29"/>
      <c r="F18" s="29"/>
      <c r="G18" s="29"/>
      <c r="H18" s="29"/>
      <c r="I18" s="29"/>
      <c r="J18" s="29"/>
      <c r="K18" s="30"/>
      <c r="L18" s="29"/>
      <c r="M18" s="29"/>
      <c r="N18" s="29"/>
      <c r="O18" s="29"/>
      <c r="P18" s="29"/>
      <c r="Q18" s="29"/>
      <c r="R18" s="29"/>
      <c r="S18" s="29"/>
      <c r="T18" s="29"/>
      <c r="U18" s="31"/>
      <c r="V18" s="5"/>
      <c r="W18" s="5"/>
      <c r="X18" s="5"/>
      <c r="Y18" s="5"/>
      <c r="Z18" s="5"/>
      <c r="AA18" s="5"/>
      <c r="AB18" s="5"/>
    </row>
    <row r="19" spans="1:28" ht="15.75" thickBot="1">
      <c r="A19" s="37" t="s">
        <v>28</v>
      </c>
      <c r="B19" s="38"/>
      <c r="C19" s="38"/>
      <c r="D19" s="38"/>
      <c r="E19" s="38"/>
      <c r="F19" s="38"/>
      <c r="G19" s="38"/>
      <c r="H19" s="38"/>
      <c r="I19" s="38"/>
      <c r="J19" s="38"/>
      <c r="K19" s="39"/>
      <c r="L19" s="38"/>
      <c r="M19" s="38"/>
      <c r="N19" s="38"/>
      <c r="O19" s="38"/>
      <c r="P19" s="38"/>
      <c r="Q19" s="38"/>
      <c r="R19" s="38"/>
      <c r="S19" s="38"/>
      <c r="T19" s="38"/>
      <c r="U19" s="40"/>
      <c r="V19" s="5"/>
      <c r="W19" s="5"/>
      <c r="X19" s="5"/>
      <c r="Y19" s="5"/>
      <c r="Z19" s="5"/>
      <c r="AA19" s="5"/>
      <c r="AB19" s="5"/>
    </row>
    <row r="20" spans="1:28" ht="16.5" thickTop="1" thickBot="1">
      <c r="A20" s="41" t="s">
        <v>29</v>
      </c>
      <c r="B20" s="42"/>
      <c r="C20" s="42"/>
      <c r="D20" s="42"/>
      <c r="E20" s="42"/>
      <c r="F20" s="42"/>
      <c r="G20" s="42"/>
      <c r="H20" s="42"/>
      <c r="I20" s="42"/>
      <c r="J20" s="42"/>
      <c r="K20" s="43"/>
      <c r="L20" s="42"/>
      <c r="M20" s="42"/>
      <c r="N20" s="42"/>
      <c r="O20" s="42"/>
      <c r="P20" s="42"/>
      <c r="Q20" s="42"/>
      <c r="R20" s="42"/>
      <c r="S20" s="42"/>
      <c r="T20" s="42"/>
      <c r="U20" s="44"/>
      <c r="V20" s="5"/>
      <c r="W20" s="5"/>
      <c r="X20" s="5"/>
      <c r="Y20" s="5"/>
      <c r="Z20" s="5"/>
      <c r="AA20" s="5"/>
      <c r="AB20" s="5"/>
    </row>
    <row r="21" spans="1:28" ht="15">
      <c r="A21" s="45" t="s">
        <v>56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15">
      <c r="A22" s="215" t="s">
        <v>702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5">
      <c r="A24" s="46" t="s">
        <v>452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5"/>
      <c r="W24" s="5"/>
      <c r="X24" s="5"/>
      <c r="Y24" s="5"/>
      <c r="Z24" s="5"/>
      <c r="AA24" s="5"/>
      <c r="AB24" s="5"/>
    </row>
    <row r="25" spans="1:28" ht="15">
      <c r="A25" s="48" t="s">
        <v>57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5"/>
      <c r="W25" s="5"/>
      <c r="X25" s="5"/>
      <c r="Y25" s="5"/>
      <c r="Z25" s="5"/>
      <c r="AA25" s="5"/>
      <c r="AB25" s="5"/>
    </row>
    <row r="26" spans="1:28" ht="15">
      <c r="A26" s="83" t="s">
        <v>68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</row>
    <row r="27" spans="1:28" ht="15.75" thickBot="1">
      <c r="A27" s="82" t="s">
        <v>70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</row>
    <row r="28" spans="1:28" ht="15">
      <c r="A28" s="50" t="s">
        <v>32</v>
      </c>
      <c r="B28" s="51">
        <v>1</v>
      </c>
      <c r="C28" s="51">
        <v>2</v>
      </c>
      <c r="D28" s="51">
        <v>3</v>
      </c>
      <c r="E28" s="51">
        <v>4</v>
      </c>
      <c r="F28" s="51">
        <v>5</v>
      </c>
      <c r="G28" s="51">
        <v>6</v>
      </c>
      <c r="H28" s="51" t="s">
        <v>61</v>
      </c>
      <c r="I28" s="51">
        <v>8</v>
      </c>
      <c r="J28" s="51" t="s">
        <v>62</v>
      </c>
      <c r="K28" s="51">
        <v>10</v>
      </c>
      <c r="L28" s="51" t="s">
        <v>58</v>
      </c>
      <c r="M28" s="51" t="s">
        <v>63</v>
      </c>
      <c r="N28" s="51" t="s">
        <v>59</v>
      </c>
      <c r="O28" s="52" t="s">
        <v>60</v>
      </c>
      <c r="P28" s="51">
        <v>15</v>
      </c>
      <c r="Q28" s="51">
        <v>16</v>
      </c>
      <c r="R28" s="51">
        <v>17</v>
      </c>
      <c r="S28" s="51" t="s">
        <v>64</v>
      </c>
      <c r="T28" s="51" t="s">
        <v>65</v>
      </c>
      <c r="U28" s="53">
        <v>20</v>
      </c>
    </row>
    <row r="29" spans="1:28" ht="15">
      <c r="A29" s="55" t="s">
        <v>33</v>
      </c>
      <c r="B29" s="56" t="s">
        <v>4</v>
      </c>
      <c r="C29" s="56" t="s">
        <v>4</v>
      </c>
      <c r="D29" s="56" t="s">
        <v>4</v>
      </c>
      <c r="E29" s="56" t="s">
        <v>4</v>
      </c>
      <c r="F29" s="56" t="s">
        <v>4</v>
      </c>
      <c r="G29" s="56" t="s">
        <v>5</v>
      </c>
      <c r="H29" s="56" t="s">
        <v>5</v>
      </c>
      <c r="I29" s="56" t="s">
        <v>5</v>
      </c>
      <c r="J29" s="56" t="s">
        <v>5</v>
      </c>
      <c r="K29" s="56" t="s">
        <v>5</v>
      </c>
      <c r="L29" s="56" t="s">
        <v>6</v>
      </c>
      <c r="M29" s="56" t="s">
        <v>6</v>
      </c>
      <c r="N29" s="56" t="s">
        <v>6</v>
      </c>
      <c r="O29" s="57" t="s">
        <v>6</v>
      </c>
      <c r="P29" s="56" t="s">
        <v>6</v>
      </c>
      <c r="Q29" s="56" t="s">
        <v>7</v>
      </c>
      <c r="R29" s="56" t="s">
        <v>7</v>
      </c>
      <c r="S29" s="57" t="s">
        <v>7</v>
      </c>
      <c r="T29" s="57" t="s">
        <v>7</v>
      </c>
      <c r="U29" s="74" t="s">
        <v>7</v>
      </c>
    </row>
    <row r="30" spans="1:28" ht="61.5">
      <c r="A30" s="60" t="s">
        <v>8</v>
      </c>
      <c r="B30" s="61" t="s">
        <v>53</v>
      </c>
      <c r="C30" s="61" t="s">
        <v>53</v>
      </c>
      <c r="D30" s="61" t="s">
        <v>53</v>
      </c>
      <c r="E30" s="61" t="s">
        <v>53</v>
      </c>
      <c r="F30" s="81" t="s">
        <v>53</v>
      </c>
      <c r="G30" s="81" t="s">
        <v>53</v>
      </c>
      <c r="H30" s="81" t="s">
        <v>53</v>
      </c>
      <c r="I30" s="81" t="s">
        <v>53</v>
      </c>
      <c r="J30" s="81" t="s">
        <v>53</v>
      </c>
      <c r="K30" s="61" t="s">
        <v>53</v>
      </c>
      <c r="L30" s="61" t="s">
        <v>53</v>
      </c>
      <c r="M30" s="61" t="s">
        <v>53</v>
      </c>
      <c r="N30" s="61" t="s">
        <v>53</v>
      </c>
      <c r="O30" s="61" t="s">
        <v>53</v>
      </c>
      <c r="P30" s="61" t="s">
        <v>53</v>
      </c>
      <c r="Q30" s="61" t="s">
        <v>53</v>
      </c>
      <c r="R30" s="61" t="s">
        <v>53</v>
      </c>
      <c r="S30" s="61" t="s">
        <v>53</v>
      </c>
      <c r="T30" s="61" t="s">
        <v>53</v>
      </c>
      <c r="U30" s="62" t="s">
        <v>53</v>
      </c>
    </row>
    <row r="31" spans="1:28" ht="15">
      <c r="A31" s="23" t="s">
        <v>36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 t="s">
        <v>55</v>
      </c>
      <c r="M31" s="64"/>
      <c r="N31" s="64"/>
      <c r="O31" s="57"/>
      <c r="P31" s="64"/>
      <c r="Q31" s="64"/>
      <c r="R31" s="64" t="s">
        <v>55</v>
      </c>
      <c r="S31" s="64"/>
      <c r="T31" s="64"/>
      <c r="U31" s="65" t="s">
        <v>55</v>
      </c>
    </row>
    <row r="32" spans="1:28" ht="15">
      <c r="A32" s="23" t="s">
        <v>37</v>
      </c>
      <c r="B32" s="66">
        <v>30</v>
      </c>
      <c r="C32" s="66">
        <v>29.2</v>
      </c>
      <c r="D32" s="66">
        <v>30.9</v>
      </c>
      <c r="E32" s="66">
        <v>30</v>
      </c>
      <c r="F32" s="66">
        <v>30.1</v>
      </c>
      <c r="G32" s="66">
        <v>31.7</v>
      </c>
      <c r="H32" s="66">
        <v>30.1</v>
      </c>
      <c r="I32" s="66">
        <v>32.299999999999997</v>
      </c>
      <c r="J32" s="66">
        <v>30.4</v>
      </c>
      <c r="K32" s="66">
        <v>29.2</v>
      </c>
      <c r="L32" s="66">
        <v>27.3</v>
      </c>
      <c r="M32" s="66">
        <v>28.2</v>
      </c>
      <c r="N32" s="66">
        <v>31.2</v>
      </c>
      <c r="O32" s="66">
        <v>29.8</v>
      </c>
      <c r="P32" s="66">
        <v>30</v>
      </c>
      <c r="Q32" s="66">
        <v>30.1</v>
      </c>
      <c r="R32" s="66">
        <v>28.4</v>
      </c>
      <c r="S32" s="66">
        <v>31.6</v>
      </c>
      <c r="T32" s="66">
        <v>30.6</v>
      </c>
      <c r="U32" s="67">
        <v>25.5</v>
      </c>
    </row>
    <row r="33" spans="1:21" ht="15">
      <c r="A33" s="23" t="s">
        <v>38</v>
      </c>
      <c r="B33" s="66">
        <v>39.5</v>
      </c>
      <c r="C33" s="66">
        <v>39.299999999999997</v>
      </c>
      <c r="D33" s="66">
        <v>44</v>
      </c>
      <c r="E33" s="66">
        <v>44</v>
      </c>
      <c r="F33" s="66">
        <v>42.3</v>
      </c>
      <c r="G33" s="66">
        <v>45</v>
      </c>
      <c r="H33" s="66">
        <v>41.2</v>
      </c>
      <c r="I33" s="66">
        <v>37.299999999999997</v>
      </c>
      <c r="J33" s="66">
        <v>41.5</v>
      </c>
      <c r="K33" s="66">
        <v>39.5</v>
      </c>
      <c r="L33" s="66">
        <v>34.4</v>
      </c>
      <c r="M33" s="66">
        <v>32.299999999999997</v>
      </c>
      <c r="N33" s="66">
        <v>46.1</v>
      </c>
      <c r="O33" s="66">
        <v>35.4</v>
      </c>
      <c r="P33" s="66">
        <v>42.7</v>
      </c>
      <c r="Q33" s="66">
        <v>33.200000000000003</v>
      </c>
      <c r="R33" s="66">
        <v>34.700000000000003</v>
      </c>
      <c r="S33" s="66">
        <v>46.5</v>
      </c>
      <c r="T33" s="66">
        <v>45.1</v>
      </c>
      <c r="U33" s="67">
        <v>34.4</v>
      </c>
    </row>
    <row r="34" spans="1:21" ht="15">
      <c r="A34" s="55" t="s">
        <v>39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57"/>
      <c r="P34" s="64"/>
      <c r="Q34" s="64"/>
      <c r="R34" s="64"/>
      <c r="S34" s="64"/>
      <c r="T34" s="64"/>
      <c r="U34" s="65">
        <v>1</v>
      </c>
    </row>
    <row r="35" spans="1:21" ht="15">
      <c r="A35" s="55" t="s">
        <v>40</v>
      </c>
      <c r="B35" s="64"/>
      <c r="C35" s="64"/>
      <c r="D35" s="64"/>
      <c r="E35" s="64"/>
      <c r="F35" s="64"/>
      <c r="G35" s="64"/>
      <c r="H35" s="64"/>
      <c r="I35" s="64">
        <v>1</v>
      </c>
      <c r="J35" s="64"/>
      <c r="K35" s="64"/>
      <c r="L35" s="64"/>
      <c r="M35" s="64">
        <v>1</v>
      </c>
      <c r="N35" s="64"/>
      <c r="O35" s="57"/>
      <c r="P35" s="64"/>
      <c r="Q35" s="64">
        <v>1</v>
      </c>
      <c r="R35" s="64">
        <v>1</v>
      </c>
      <c r="S35" s="64"/>
      <c r="T35" s="64"/>
      <c r="U35" s="65">
        <v>1</v>
      </c>
    </row>
    <row r="36" spans="1:21" ht="15">
      <c r="A36" s="55" t="s">
        <v>41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57"/>
      <c r="M36" s="64"/>
      <c r="N36" s="64"/>
      <c r="O36" s="57"/>
      <c r="P36" s="64"/>
      <c r="Q36" s="64"/>
      <c r="R36" s="64"/>
      <c r="S36" s="64"/>
      <c r="T36" s="64"/>
      <c r="U36" s="65"/>
    </row>
    <row r="37" spans="1:21" ht="15">
      <c r="A37" s="55" t="s">
        <v>42</v>
      </c>
      <c r="B37" s="64"/>
      <c r="C37" s="64"/>
      <c r="D37" s="64"/>
      <c r="E37" s="64">
        <v>1</v>
      </c>
      <c r="F37" s="64"/>
      <c r="G37" s="64"/>
      <c r="H37" s="64"/>
      <c r="I37" s="64">
        <v>1</v>
      </c>
      <c r="J37" s="64"/>
      <c r="K37" s="64"/>
      <c r="L37" s="64">
        <v>1</v>
      </c>
      <c r="M37" s="64"/>
      <c r="N37" s="64"/>
      <c r="O37" s="57"/>
      <c r="P37" s="64"/>
      <c r="Q37" s="64"/>
      <c r="R37" s="64"/>
      <c r="S37" s="64"/>
      <c r="T37" s="64"/>
      <c r="U37" s="65"/>
    </row>
    <row r="38" spans="1:21" ht="15">
      <c r="A38" s="69" t="s">
        <v>43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1"/>
    </row>
    <row r="39" spans="1:21" ht="15">
      <c r="A39" s="73" t="s">
        <v>44</v>
      </c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74"/>
    </row>
    <row r="40" spans="1:21" ht="15">
      <c r="A40" s="73" t="s">
        <v>45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74"/>
    </row>
    <row r="41" spans="1:21" ht="15">
      <c r="A41" s="69" t="s">
        <v>46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1"/>
    </row>
    <row r="42" spans="1:21" ht="15.75" thickBot="1">
      <c r="A42" s="75" t="s">
        <v>47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7"/>
    </row>
    <row r="43" spans="1:21" ht="16.5" thickTop="1" thickBot="1">
      <c r="A43" s="78" t="s">
        <v>48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80"/>
    </row>
    <row r="44" spans="1:21" ht="15" customHeight="1">
      <c r="A44" s="462" t="s">
        <v>66</v>
      </c>
      <c r="B44" s="462"/>
      <c r="C44" s="462"/>
      <c r="D44" s="462"/>
      <c r="E44" s="462"/>
      <c r="F44" s="462"/>
      <c r="G44" s="462"/>
      <c r="H44" s="462"/>
      <c r="I44" s="462"/>
      <c r="J44" s="462"/>
      <c r="K44" s="462"/>
      <c r="L44" s="462"/>
      <c r="M44" s="462"/>
      <c r="N44" s="462"/>
      <c r="O44" s="462"/>
      <c r="P44" s="462"/>
      <c r="Q44" s="462"/>
      <c r="R44" s="462"/>
      <c r="S44" s="462"/>
      <c r="T44" s="462"/>
      <c r="U44" s="462"/>
    </row>
    <row r="45" spans="1:21" ht="15">
      <c r="A45" s="215" t="s">
        <v>702</v>
      </c>
    </row>
  </sheetData>
  <mergeCells count="1">
    <mergeCell ref="A44:U44"/>
  </mergeCells>
  <phoneticPr fontId="6"/>
  <pageMargins left="0.7" right="0.7" top="0.75" bottom="0.75" header="0.3" footer="0.3"/>
  <pageSetup paperSize="9" scale="5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view="pageBreakPreview" zoomScaleNormal="100" zoomScaleSheetLayoutView="100" workbookViewId="0">
      <selection activeCell="A45" sqref="A45"/>
    </sheetView>
  </sheetViews>
  <sheetFormatPr defaultColWidth="9" defaultRowHeight="14.25"/>
  <cols>
    <col min="1" max="1" width="23.25" style="2" customWidth="1"/>
    <col min="2" max="23" width="6" style="2" customWidth="1"/>
    <col min="24" max="16384" width="9" style="2"/>
  </cols>
  <sheetData>
    <row r="1" spans="1:28">
      <c r="A1" s="1" t="s">
        <v>447</v>
      </c>
    </row>
    <row r="2" spans="1:28" ht="15">
      <c r="A2" s="3" t="s">
        <v>0</v>
      </c>
    </row>
    <row r="3" spans="1:28" ht="15">
      <c r="A3" s="4" t="s">
        <v>69</v>
      </c>
    </row>
    <row r="4" spans="1:28" ht="15.75" thickBot="1">
      <c r="A4" s="4" t="s">
        <v>1</v>
      </c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15">
      <c r="A5" s="6" t="s">
        <v>2</v>
      </c>
      <c r="B5" s="7">
        <v>72</v>
      </c>
      <c r="C5" s="7">
        <v>82</v>
      </c>
      <c r="D5" s="8">
        <v>76</v>
      </c>
      <c r="E5" s="7">
        <v>63</v>
      </c>
      <c r="F5" s="8">
        <v>64</v>
      </c>
      <c r="G5" s="7">
        <v>65</v>
      </c>
      <c r="H5" s="9">
        <v>54</v>
      </c>
      <c r="I5" s="9">
        <v>83</v>
      </c>
      <c r="J5" s="7">
        <v>34</v>
      </c>
      <c r="K5" s="10">
        <v>35</v>
      </c>
      <c r="L5" s="7">
        <v>37</v>
      </c>
      <c r="M5" s="7">
        <v>8</v>
      </c>
      <c r="N5" s="7">
        <v>9</v>
      </c>
      <c r="O5" s="11">
        <v>80</v>
      </c>
      <c r="P5" s="12"/>
      <c r="Q5" s="12"/>
      <c r="R5" s="12"/>
      <c r="S5" s="12"/>
      <c r="T5" s="12"/>
      <c r="U5" s="12"/>
      <c r="V5" s="5"/>
      <c r="W5" s="5"/>
      <c r="X5" s="5"/>
      <c r="Y5" s="5"/>
      <c r="Z5" s="5"/>
      <c r="AA5" s="5"/>
      <c r="AB5" s="5"/>
    </row>
    <row r="6" spans="1:28" ht="15">
      <c r="A6" s="13" t="s">
        <v>3</v>
      </c>
      <c r="B6" s="14" t="s">
        <v>4</v>
      </c>
      <c r="C6" s="14" t="s">
        <v>4</v>
      </c>
      <c r="D6" s="14" t="s">
        <v>4</v>
      </c>
      <c r="E6" s="14" t="s">
        <v>5</v>
      </c>
      <c r="F6" s="14" t="s">
        <v>5</v>
      </c>
      <c r="G6" s="14" t="s">
        <v>5</v>
      </c>
      <c r="H6" s="15" t="s">
        <v>6</v>
      </c>
      <c r="I6" s="15" t="s">
        <v>4</v>
      </c>
      <c r="J6" s="14" t="s">
        <v>7</v>
      </c>
      <c r="K6" s="16" t="s">
        <v>7</v>
      </c>
      <c r="L6" s="14" t="s">
        <v>7</v>
      </c>
      <c r="M6" s="14" t="s">
        <v>7</v>
      </c>
      <c r="N6" s="14" t="s">
        <v>7</v>
      </c>
      <c r="O6" s="17" t="s">
        <v>7</v>
      </c>
      <c r="P6" s="18"/>
      <c r="Q6" s="18"/>
      <c r="R6" s="18"/>
      <c r="S6" s="18"/>
      <c r="T6" s="18"/>
      <c r="U6" s="18"/>
      <c r="V6" s="5"/>
      <c r="W6" s="5"/>
      <c r="X6" s="5"/>
      <c r="Y6" s="5"/>
      <c r="Z6" s="5"/>
      <c r="AA6" s="5"/>
      <c r="AB6" s="5"/>
    </row>
    <row r="7" spans="1:28" ht="150.75" customHeight="1">
      <c r="A7" s="19" t="s">
        <v>8</v>
      </c>
      <c r="B7" s="20" t="s">
        <v>9</v>
      </c>
      <c r="C7" s="20" t="s">
        <v>10</v>
      </c>
      <c r="D7" s="20" t="s">
        <v>11</v>
      </c>
      <c r="E7" s="20" t="s">
        <v>10</v>
      </c>
      <c r="F7" s="20" t="s">
        <v>12</v>
      </c>
      <c r="G7" s="20" t="s">
        <v>10</v>
      </c>
      <c r="H7" s="20" t="s">
        <v>13</v>
      </c>
      <c r="I7" s="20" t="s">
        <v>14</v>
      </c>
      <c r="J7" s="20" t="s">
        <v>10</v>
      </c>
      <c r="K7" s="20" t="s">
        <v>10</v>
      </c>
      <c r="L7" s="20" t="s">
        <v>15</v>
      </c>
      <c r="M7" s="20" t="s">
        <v>11</v>
      </c>
      <c r="N7" s="20" t="s">
        <v>11</v>
      </c>
      <c r="O7" s="21" t="s">
        <v>16</v>
      </c>
      <c r="P7" s="22"/>
      <c r="Q7" s="22"/>
      <c r="R7" s="22"/>
      <c r="S7" s="22"/>
      <c r="T7" s="22"/>
      <c r="U7" s="22"/>
      <c r="V7" s="5"/>
      <c r="W7" s="5"/>
      <c r="X7" s="5"/>
      <c r="Y7" s="5"/>
      <c r="Z7" s="5"/>
      <c r="AA7" s="5"/>
      <c r="AB7" s="5"/>
    </row>
    <row r="8" spans="1:28" ht="15">
      <c r="A8" s="23" t="s">
        <v>17</v>
      </c>
      <c r="B8" s="14" t="s">
        <v>18</v>
      </c>
      <c r="C8" s="14" t="s">
        <v>18</v>
      </c>
      <c r="D8" s="14" t="s">
        <v>18</v>
      </c>
      <c r="E8" s="14" t="s">
        <v>18</v>
      </c>
      <c r="F8" s="464" t="s">
        <v>443</v>
      </c>
      <c r="G8" s="14" t="s">
        <v>18</v>
      </c>
      <c r="H8" s="464" t="s">
        <v>444</v>
      </c>
      <c r="I8" s="14" t="s">
        <v>18</v>
      </c>
      <c r="J8" s="14" t="s">
        <v>18</v>
      </c>
      <c r="K8" s="16" t="s">
        <v>18</v>
      </c>
      <c r="L8" s="464" t="s">
        <v>445</v>
      </c>
      <c r="M8" s="14" t="s">
        <v>18</v>
      </c>
      <c r="N8" s="14" t="s">
        <v>18</v>
      </c>
      <c r="O8" s="17" t="s">
        <v>18</v>
      </c>
      <c r="P8" s="18"/>
      <c r="Q8" s="18"/>
      <c r="R8" s="18"/>
      <c r="S8" s="18"/>
      <c r="T8" s="18"/>
      <c r="U8" s="18"/>
      <c r="V8" s="5"/>
      <c r="W8" s="5"/>
      <c r="X8" s="5"/>
      <c r="Y8" s="5"/>
      <c r="Z8" s="5"/>
      <c r="AA8" s="5"/>
      <c r="AB8" s="5"/>
    </row>
    <row r="9" spans="1:28" ht="18.75" customHeight="1">
      <c r="A9" s="23" t="s">
        <v>19</v>
      </c>
      <c r="B9" s="24">
        <v>14.8</v>
      </c>
      <c r="C9" s="24">
        <v>14.8</v>
      </c>
      <c r="D9" s="24">
        <v>14.5</v>
      </c>
      <c r="E9" s="24">
        <v>12.8</v>
      </c>
      <c r="F9" s="465"/>
      <c r="G9" s="24">
        <v>14.7</v>
      </c>
      <c r="H9" s="465"/>
      <c r="I9" s="24">
        <v>14.8</v>
      </c>
      <c r="J9" s="24">
        <v>16.399999999999999</v>
      </c>
      <c r="K9" s="25">
        <v>15</v>
      </c>
      <c r="L9" s="465"/>
      <c r="M9" s="24">
        <v>15</v>
      </c>
      <c r="N9" s="24">
        <v>15.3</v>
      </c>
      <c r="O9" s="26">
        <v>15.5</v>
      </c>
      <c r="P9" s="27"/>
      <c r="Q9" s="27"/>
      <c r="R9" s="27"/>
      <c r="S9" s="27"/>
      <c r="T9" s="27"/>
      <c r="U9" s="27"/>
      <c r="V9" s="5"/>
      <c r="W9" s="5"/>
      <c r="X9" s="5"/>
      <c r="Y9" s="5"/>
      <c r="Z9" s="5"/>
      <c r="AA9" s="5"/>
      <c r="AB9" s="5"/>
    </row>
    <row r="10" spans="1:28" ht="18.75" customHeight="1">
      <c r="A10" s="23" t="s">
        <v>20</v>
      </c>
      <c r="B10" s="24">
        <v>30</v>
      </c>
      <c r="C10" s="24">
        <v>29.4</v>
      </c>
      <c r="D10" s="24">
        <v>12.5</v>
      </c>
      <c r="E10" s="24">
        <v>29.6</v>
      </c>
      <c r="F10" s="465"/>
      <c r="G10" s="24">
        <v>23.9</v>
      </c>
      <c r="H10" s="465"/>
      <c r="I10" s="24">
        <v>29.1</v>
      </c>
      <c r="J10" s="24">
        <v>25.8</v>
      </c>
      <c r="K10" s="25">
        <v>22.1</v>
      </c>
      <c r="L10" s="465"/>
      <c r="M10" s="24">
        <v>16.7</v>
      </c>
      <c r="N10" s="24">
        <v>21.7</v>
      </c>
      <c r="O10" s="26">
        <v>34.6</v>
      </c>
      <c r="P10" s="27"/>
      <c r="Q10" s="27"/>
      <c r="R10" s="27"/>
      <c r="S10" s="27"/>
      <c r="T10" s="27"/>
      <c r="U10" s="27"/>
      <c r="V10" s="5"/>
      <c r="W10" s="5"/>
      <c r="X10" s="5"/>
      <c r="Y10" s="5"/>
      <c r="Z10" s="5"/>
      <c r="AA10" s="5"/>
      <c r="AB10" s="5"/>
    </row>
    <row r="11" spans="1:28" ht="18.75" customHeight="1">
      <c r="A11" s="13" t="s">
        <v>21</v>
      </c>
      <c r="B11" s="14"/>
      <c r="C11" s="14"/>
      <c r="D11" s="14"/>
      <c r="E11" s="14"/>
      <c r="F11" s="465"/>
      <c r="G11" s="14"/>
      <c r="H11" s="465"/>
      <c r="I11" s="14"/>
      <c r="J11" s="14"/>
      <c r="K11" s="16"/>
      <c r="L11" s="465"/>
      <c r="M11" s="14"/>
      <c r="N11" s="14"/>
      <c r="O11" s="17"/>
      <c r="P11" s="18"/>
      <c r="Q11" s="18"/>
      <c r="R11" s="18"/>
      <c r="S11" s="18"/>
      <c r="T11" s="18"/>
      <c r="U11" s="18"/>
      <c r="V11" s="5"/>
      <c r="W11" s="5"/>
      <c r="X11" s="5"/>
      <c r="Y11" s="5"/>
      <c r="Z11" s="5"/>
      <c r="AA11" s="5"/>
      <c r="AB11" s="5"/>
    </row>
    <row r="12" spans="1:28" ht="18.75" customHeight="1">
      <c r="A12" s="13" t="s">
        <v>22</v>
      </c>
      <c r="B12" s="14"/>
      <c r="C12" s="14"/>
      <c r="D12" s="14"/>
      <c r="E12" s="14"/>
      <c r="F12" s="465"/>
      <c r="G12" s="14"/>
      <c r="H12" s="465"/>
      <c r="I12" s="14"/>
      <c r="J12" s="14"/>
      <c r="K12" s="16"/>
      <c r="L12" s="465"/>
      <c r="M12" s="14"/>
      <c r="N12" s="14"/>
      <c r="O12" s="17"/>
      <c r="P12" s="18"/>
      <c r="Q12" s="18"/>
      <c r="R12" s="18"/>
      <c r="S12" s="18"/>
      <c r="T12" s="18"/>
      <c r="U12" s="18"/>
      <c r="V12" s="5"/>
      <c r="W12" s="5"/>
      <c r="X12" s="5"/>
      <c r="Y12" s="5"/>
      <c r="Z12" s="5"/>
      <c r="AA12" s="5"/>
      <c r="AB12" s="5"/>
    </row>
    <row r="13" spans="1:28" ht="18.75" customHeight="1">
      <c r="A13" s="13" t="s">
        <v>23</v>
      </c>
      <c r="B13" s="14"/>
      <c r="C13" s="14"/>
      <c r="D13" s="14"/>
      <c r="E13" s="14"/>
      <c r="F13" s="465"/>
      <c r="G13" s="14"/>
      <c r="H13" s="465"/>
      <c r="I13" s="14"/>
      <c r="J13" s="14"/>
      <c r="K13" s="16"/>
      <c r="L13" s="465"/>
      <c r="M13" s="14"/>
      <c r="N13" s="14"/>
      <c r="O13" s="17"/>
      <c r="P13" s="18"/>
      <c r="Q13" s="18"/>
      <c r="R13" s="18"/>
      <c r="S13" s="18"/>
      <c r="T13" s="18"/>
      <c r="U13" s="18"/>
      <c r="V13" s="5"/>
      <c r="W13" s="5"/>
      <c r="X13" s="5"/>
      <c r="Y13" s="5"/>
      <c r="Z13" s="5"/>
      <c r="AA13" s="5"/>
      <c r="AB13" s="5"/>
    </row>
    <row r="14" spans="1:28" ht="18.75" customHeight="1">
      <c r="A14" s="13" t="s">
        <v>24</v>
      </c>
      <c r="B14" s="14"/>
      <c r="C14" s="14"/>
      <c r="D14" s="14"/>
      <c r="E14" s="14"/>
      <c r="F14" s="465"/>
      <c r="G14" s="14"/>
      <c r="H14" s="465"/>
      <c r="I14" s="14"/>
      <c r="J14" s="14"/>
      <c r="K14" s="16"/>
      <c r="L14" s="465"/>
      <c r="M14" s="14"/>
      <c r="N14" s="14">
        <v>1</v>
      </c>
      <c r="O14" s="17"/>
      <c r="P14" s="18"/>
      <c r="Q14" s="18"/>
      <c r="R14" s="18"/>
      <c r="S14" s="18"/>
      <c r="T14" s="18"/>
      <c r="U14" s="18"/>
      <c r="V14" s="5"/>
      <c r="W14" s="5"/>
      <c r="X14" s="5"/>
      <c r="Y14" s="5"/>
      <c r="Z14" s="5"/>
      <c r="AA14" s="5"/>
      <c r="AB14" s="5"/>
    </row>
    <row r="15" spans="1:28" ht="18.75" customHeight="1">
      <c r="A15" s="28" t="s">
        <v>25</v>
      </c>
      <c r="B15" s="29"/>
      <c r="C15" s="29"/>
      <c r="D15" s="29"/>
      <c r="E15" s="29"/>
      <c r="F15" s="465"/>
      <c r="G15" s="29"/>
      <c r="H15" s="465"/>
      <c r="I15" s="29"/>
      <c r="J15" s="29"/>
      <c r="K15" s="30"/>
      <c r="L15" s="465"/>
      <c r="M15" s="29"/>
      <c r="N15" s="29"/>
      <c r="O15" s="31"/>
      <c r="P15" s="32"/>
      <c r="Q15" s="32"/>
      <c r="R15" s="32"/>
      <c r="S15" s="32"/>
      <c r="T15" s="32"/>
      <c r="U15" s="32"/>
      <c r="V15" s="5"/>
      <c r="W15" s="5"/>
      <c r="X15" s="5"/>
      <c r="Y15" s="5"/>
      <c r="Z15" s="5"/>
      <c r="AA15" s="5"/>
      <c r="AB15" s="5"/>
    </row>
    <row r="16" spans="1:28" ht="18.75" customHeight="1">
      <c r="A16" s="33" t="s">
        <v>26</v>
      </c>
      <c r="B16" s="15"/>
      <c r="C16" s="15"/>
      <c r="D16" s="15"/>
      <c r="E16" s="15"/>
      <c r="F16" s="465"/>
      <c r="G16" s="15"/>
      <c r="H16" s="465"/>
      <c r="I16" s="15"/>
      <c r="J16" s="15"/>
      <c r="K16" s="34"/>
      <c r="L16" s="465"/>
      <c r="M16" s="15"/>
      <c r="N16" s="15"/>
      <c r="O16" s="35"/>
      <c r="P16" s="36"/>
      <c r="Q16" s="36"/>
      <c r="R16" s="36"/>
      <c r="S16" s="36"/>
      <c r="T16" s="36"/>
      <c r="U16" s="36"/>
      <c r="V16" s="5"/>
      <c r="W16" s="5"/>
      <c r="X16" s="5"/>
      <c r="Y16" s="5"/>
      <c r="Z16" s="5"/>
      <c r="AA16" s="5"/>
      <c r="AB16" s="5"/>
    </row>
    <row r="17" spans="1:28" ht="18.75" customHeight="1">
      <c r="A17" s="33" t="s">
        <v>296</v>
      </c>
      <c r="B17" s="15"/>
      <c r="C17" s="15"/>
      <c r="D17" s="15"/>
      <c r="E17" s="15"/>
      <c r="F17" s="465"/>
      <c r="G17" s="15"/>
      <c r="H17" s="465"/>
      <c r="I17" s="15"/>
      <c r="J17" s="15"/>
      <c r="K17" s="34"/>
      <c r="L17" s="465"/>
      <c r="M17" s="15"/>
      <c r="N17" s="15"/>
      <c r="O17" s="35"/>
      <c r="P17" s="36"/>
      <c r="Q17" s="36"/>
      <c r="R17" s="36"/>
      <c r="S17" s="36"/>
      <c r="T17" s="36"/>
      <c r="U17" s="36"/>
      <c r="V17" s="5"/>
      <c r="W17" s="5"/>
      <c r="X17" s="5"/>
      <c r="Y17" s="5"/>
      <c r="Z17" s="5"/>
      <c r="AA17" s="5"/>
      <c r="AB17" s="5"/>
    </row>
    <row r="18" spans="1:28" ht="18.75" customHeight="1">
      <c r="A18" s="28" t="s">
        <v>27</v>
      </c>
      <c r="B18" s="29"/>
      <c r="C18" s="29"/>
      <c r="D18" s="29"/>
      <c r="E18" s="29"/>
      <c r="F18" s="465"/>
      <c r="G18" s="29"/>
      <c r="H18" s="465"/>
      <c r="I18" s="29"/>
      <c r="J18" s="29"/>
      <c r="K18" s="30"/>
      <c r="L18" s="465"/>
      <c r="M18" s="29"/>
      <c r="N18" s="29"/>
      <c r="O18" s="31"/>
      <c r="P18" s="32"/>
      <c r="Q18" s="32"/>
      <c r="R18" s="32"/>
      <c r="S18" s="32"/>
      <c r="T18" s="32"/>
      <c r="U18" s="32"/>
      <c r="V18" s="5"/>
      <c r="W18" s="5"/>
      <c r="X18" s="5"/>
      <c r="Y18" s="5"/>
      <c r="Z18" s="5"/>
      <c r="AA18" s="5"/>
      <c r="AB18" s="5"/>
    </row>
    <row r="19" spans="1:28" ht="19.5" customHeight="1" thickBot="1">
      <c r="A19" s="37" t="s">
        <v>28</v>
      </c>
      <c r="B19" s="38"/>
      <c r="C19" s="38"/>
      <c r="D19" s="38"/>
      <c r="E19" s="38"/>
      <c r="F19" s="466"/>
      <c r="G19" s="38"/>
      <c r="H19" s="466"/>
      <c r="I19" s="38"/>
      <c r="J19" s="38"/>
      <c r="K19" s="39"/>
      <c r="L19" s="466"/>
      <c r="M19" s="38"/>
      <c r="N19" s="38"/>
      <c r="O19" s="40"/>
      <c r="P19" s="36"/>
      <c r="Q19" s="36"/>
      <c r="R19" s="36"/>
      <c r="S19" s="36"/>
      <c r="T19" s="36"/>
      <c r="U19" s="36"/>
      <c r="V19" s="5"/>
      <c r="W19" s="5"/>
      <c r="X19" s="5"/>
      <c r="Y19" s="5"/>
      <c r="Z19" s="5"/>
      <c r="AA19" s="5"/>
      <c r="AB19" s="5"/>
    </row>
    <row r="20" spans="1:28" ht="16.5" thickTop="1" thickBot="1">
      <c r="A20" s="41" t="s">
        <v>29</v>
      </c>
      <c r="B20" s="42"/>
      <c r="C20" s="42"/>
      <c r="D20" s="42"/>
      <c r="E20" s="42"/>
      <c r="F20" s="42"/>
      <c r="G20" s="42"/>
      <c r="H20" s="42"/>
      <c r="I20" s="42"/>
      <c r="J20" s="42"/>
      <c r="K20" s="43"/>
      <c r="L20" s="42"/>
      <c r="M20" s="42"/>
      <c r="N20" s="42"/>
      <c r="O20" s="44"/>
      <c r="P20" s="32"/>
      <c r="Q20" s="32"/>
      <c r="R20" s="32"/>
      <c r="S20" s="32"/>
      <c r="T20" s="32"/>
      <c r="U20" s="32"/>
      <c r="V20" s="5"/>
      <c r="W20" s="5"/>
      <c r="X20" s="5"/>
      <c r="Y20" s="5"/>
      <c r="Z20" s="5"/>
      <c r="AA20" s="5"/>
      <c r="AB20" s="5"/>
    </row>
    <row r="21" spans="1:28" ht="15">
      <c r="A21" s="45" t="s">
        <v>450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15">
      <c r="A22" s="215" t="s">
        <v>702</v>
      </c>
      <c r="B22" s="274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15">
      <c r="A24" s="46" t="s">
        <v>448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5"/>
      <c r="W24" s="5"/>
      <c r="X24" s="5"/>
      <c r="Y24" s="5"/>
      <c r="Z24" s="5"/>
      <c r="AA24" s="5"/>
      <c r="AB24" s="5"/>
    </row>
    <row r="25" spans="1:28" ht="15">
      <c r="A25" s="48" t="s">
        <v>30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5"/>
      <c r="W25" s="5"/>
      <c r="X25" s="5"/>
      <c r="Y25" s="5"/>
      <c r="Z25" s="5"/>
      <c r="AA25" s="5"/>
      <c r="AB25" s="5"/>
    </row>
    <row r="26" spans="1:28" ht="15">
      <c r="A26" s="49" t="s">
        <v>31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</row>
    <row r="27" spans="1:28" ht="15.75" thickBot="1">
      <c r="A27" s="4" t="s">
        <v>1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</row>
    <row r="28" spans="1:28" ht="15">
      <c r="A28" s="50" t="s">
        <v>32</v>
      </c>
      <c r="B28" s="51">
        <v>92</v>
      </c>
      <c r="C28" s="51">
        <v>93</v>
      </c>
      <c r="D28" s="51">
        <v>122</v>
      </c>
      <c r="E28" s="51">
        <v>100</v>
      </c>
      <c r="F28" s="51">
        <v>104</v>
      </c>
      <c r="G28" s="51">
        <v>108</v>
      </c>
      <c r="H28" s="51">
        <v>127</v>
      </c>
      <c r="I28" s="51">
        <v>128</v>
      </c>
      <c r="J28" s="51">
        <v>63</v>
      </c>
      <c r="K28" s="51">
        <v>137</v>
      </c>
      <c r="L28" s="51">
        <v>138</v>
      </c>
      <c r="M28" s="51">
        <v>140</v>
      </c>
      <c r="N28" s="51">
        <v>112</v>
      </c>
      <c r="O28" s="52">
        <v>113</v>
      </c>
      <c r="P28" s="51">
        <v>114</v>
      </c>
      <c r="Q28" s="51">
        <v>142</v>
      </c>
      <c r="R28" s="53">
        <v>141</v>
      </c>
      <c r="S28" s="54"/>
      <c r="T28" s="54"/>
      <c r="U28" s="54"/>
    </row>
    <row r="29" spans="1:28" ht="15">
      <c r="A29" s="55" t="s">
        <v>33</v>
      </c>
      <c r="B29" s="56" t="s">
        <v>4</v>
      </c>
      <c r="C29" s="56" t="s">
        <v>4</v>
      </c>
      <c r="D29" s="56" t="s">
        <v>4</v>
      </c>
      <c r="E29" s="56" t="s">
        <v>5</v>
      </c>
      <c r="F29" s="56" t="s">
        <v>5</v>
      </c>
      <c r="G29" s="56" t="s">
        <v>5</v>
      </c>
      <c r="H29" s="56" t="s">
        <v>5</v>
      </c>
      <c r="I29" s="56" t="s">
        <v>5</v>
      </c>
      <c r="J29" s="56" t="s">
        <v>6</v>
      </c>
      <c r="K29" s="56" t="s">
        <v>6</v>
      </c>
      <c r="L29" s="56" t="s">
        <v>6</v>
      </c>
      <c r="M29" s="56" t="s">
        <v>6</v>
      </c>
      <c r="N29" s="56" t="s">
        <v>7</v>
      </c>
      <c r="O29" s="57" t="s">
        <v>7</v>
      </c>
      <c r="P29" s="56" t="s">
        <v>7</v>
      </c>
      <c r="Q29" s="56" t="s">
        <v>7</v>
      </c>
      <c r="R29" s="58" t="s">
        <v>7</v>
      </c>
      <c r="S29" s="59"/>
      <c r="T29" s="59"/>
      <c r="U29" s="59"/>
    </row>
    <row r="30" spans="1:28" ht="112.5">
      <c r="A30" s="60" t="s">
        <v>8</v>
      </c>
      <c r="B30" s="61" t="s">
        <v>10</v>
      </c>
      <c r="C30" s="61" t="s">
        <v>10</v>
      </c>
      <c r="D30" s="61" t="s">
        <v>34</v>
      </c>
      <c r="E30" s="61" t="s">
        <v>14</v>
      </c>
      <c r="F30" s="81" t="s">
        <v>49</v>
      </c>
      <c r="G30" s="81" t="s">
        <v>49</v>
      </c>
      <c r="H30" s="81" t="s">
        <v>49</v>
      </c>
      <c r="I30" s="81" t="s">
        <v>49</v>
      </c>
      <c r="J30" s="81" t="s">
        <v>49</v>
      </c>
      <c r="K30" s="61" t="s">
        <v>14</v>
      </c>
      <c r="L30" s="61" t="s">
        <v>10</v>
      </c>
      <c r="M30" s="61" t="s">
        <v>14</v>
      </c>
      <c r="N30" s="61" t="s">
        <v>10</v>
      </c>
      <c r="O30" s="61" t="s">
        <v>10</v>
      </c>
      <c r="P30" s="61" t="s">
        <v>10</v>
      </c>
      <c r="Q30" s="61" t="s">
        <v>35</v>
      </c>
      <c r="R30" s="62" t="s">
        <v>10</v>
      </c>
      <c r="S30" s="63"/>
      <c r="T30" s="63"/>
      <c r="U30" s="63"/>
    </row>
    <row r="31" spans="1:28" ht="15">
      <c r="A31" s="23" t="s">
        <v>36</v>
      </c>
      <c r="B31" s="64"/>
      <c r="C31" s="64"/>
      <c r="D31" s="64" t="s">
        <v>18</v>
      </c>
      <c r="E31" s="64"/>
      <c r="F31" s="64" t="s">
        <v>18</v>
      </c>
      <c r="G31" s="64"/>
      <c r="H31" s="64"/>
      <c r="I31" s="64"/>
      <c r="J31" s="64"/>
      <c r="K31" s="467" t="s">
        <v>446</v>
      </c>
      <c r="L31" s="237" t="s">
        <v>310</v>
      </c>
      <c r="M31" s="467" t="s">
        <v>446</v>
      </c>
      <c r="N31" s="64"/>
      <c r="O31" s="57"/>
      <c r="P31" s="64"/>
      <c r="Q31" s="64"/>
      <c r="R31" s="238" t="s">
        <v>311</v>
      </c>
      <c r="S31" s="54"/>
      <c r="T31" s="54"/>
      <c r="U31" s="54"/>
    </row>
    <row r="32" spans="1:28" ht="18.75" customHeight="1">
      <c r="A32" s="23" t="s">
        <v>37</v>
      </c>
      <c r="B32" s="66">
        <v>16</v>
      </c>
      <c r="C32" s="66">
        <v>16.5</v>
      </c>
      <c r="D32" s="66">
        <v>19</v>
      </c>
      <c r="E32" s="66">
        <v>20</v>
      </c>
      <c r="F32" s="66">
        <v>18</v>
      </c>
      <c r="G32" s="66">
        <v>17.5</v>
      </c>
      <c r="H32" s="66">
        <v>19</v>
      </c>
      <c r="I32" s="66">
        <v>18.5</v>
      </c>
      <c r="J32" s="66">
        <v>18.5</v>
      </c>
      <c r="K32" s="468"/>
      <c r="L32" s="66">
        <v>13.5</v>
      </c>
      <c r="M32" s="468"/>
      <c r="N32" s="66">
        <v>19</v>
      </c>
      <c r="O32" s="66">
        <v>20.2</v>
      </c>
      <c r="P32" s="66">
        <v>16.5</v>
      </c>
      <c r="Q32" s="66">
        <v>12.8</v>
      </c>
      <c r="R32" s="67">
        <v>15.5</v>
      </c>
      <c r="S32" s="68"/>
      <c r="T32" s="68"/>
      <c r="U32" s="68"/>
    </row>
    <row r="33" spans="1:21" ht="18.75" customHeight="1">
      <c r="A33" s="23" t="s">
        <v>38</v>
      </c>
      <c r="B33" s="66">
        <v>16.2</v>
      </c>
      <c r="C33" s="66">
        <v>30.6</v>
      </c>
      <c r="D33" s="66">
        <v>30.7</v>
      </c>
      <c r="E33" s="66">
        <v>32.4</v>
      </c>
      <c r="F33" s="66">
        <v>30.2</v>
      </c>
      <c r="G33" s="66">
        <v>27.3</v>
      </c>
      <c r="H33" s="66">
        <v>33.4</v>
      </c>
      <c r="I33" s="66">
        <v>38.9</v>
      </c>
      <c r="J33" s="66">
        <v>35</v>
      </c>
      <c r="K33" s="468"/>
      <c r="L33" s="66">
        <v>27.1</v>
      </c>
      <c r="M33" s="468"/>
      <c r="N33" s="66">
        <v>23.1</v>
      </c>
      <c r="O33" s="66">
        <v>22.8</v>
      </c>
      <c r="P33" s="66">
        <v>30.2</v>
      </c>
      <c r="Q33" s="66">
        <v>35.799999999999997</v>
      </c>
      <c r="R33" s="67">
        <v>28.8</v>
      </c>
      <c r="S33" s="68"/>
      <c r="T33" s="68"/>
      <c r="U33" s="68"/>
    </row>
    <row r="34" spans="1:21" ht="18.75" customHeight="1">
      <c r="A34" s="55" t="s">
        <v>39</v>
      </c>
      <c r="B34" s="64"/>
      <c r="C34" s="64"/>
      <c r="D34" s="64"/>
      <c r="E34" s="64"/>
      <c r="F34" s="64"/>
      <c r="G34" s="64"/>
      <c r="H34" s="64"/>
      <c r="I34" s="64"/>
      <c r="J34" s="64"/>
      <c r="K34" s="468"/>
      <c r="L34" s="64"/>
      <c r="M34" s="468"/>
      <c r="N34" s="64"/>
      <c r="O34" s="57"/>
      <c r="P34" s="64"/>
      <c r="Q34" s="64">
        <v>3</v>
      </c>
      <c r="R34" s="65"/>
      <c r="S34" s="54"/>
      <c r="T34" s="54"/>
      <c r="U34" s="54"/>
    </row>
    <row r="35" spans="1:21" ht="18.75" customHeight="1">
      <c r="A35" s="55" t="s">
        <v>40</v>
      </c>
      <c r="B35" s="64"/>
      <c r="C35" s="64"/>
      <c r="D35" s="64"/>
      <c r="E35" s="64"/>
      <c r="F35" s="64">
        <v>1</v>
      </c>
      <c r="G35" s="64">
        <v>1</v>
      </c>
      <c r="H35" s="64"/>
      <c r="I35" s="64"/>
      <c r="J35" s="64">
        <v>1</v>
      </c>
      <c r="K35" s="468"/>
      <c r="L35" s="64"/>
      <c r="M35" s="468"/>
      <c r="N35" s="64"/>
      <c r="O35" s="57"/>
      <c r="P35" s="64"/>
      <c r="Q35" s="64">
        <v>3</v>
      </c>
      <c r="R35" s="65"/>
      <c r="S35" s="54"/>
      <c r="T35" s="54"/>
      <c r="U35" s="54"/>
    </row>
    <row r="36" spans="1:21" ht="18.75" customHeight="1">
      <c r="A36" s="55" t="s">
        <v>41</v>
      </c>
      <c r="B36" s="64"/>
      <c r="C36" s="64"/>
      <c r="D36" s="64"/>
      <c r="E36" s="64"/>
      <c r="F36" s="64">
        <v>1</v>
      </c>
      <c r="G36" s="64">
        <v>1</v>
      </c>
      <c r="H36" s="64"/>
      <c r="I36" s="64"/>
      <c r="J36" s="64">
        <v>1</v>
      </c>
      <c r="K36" s="468"/>
      <c r="L36" s="57"/>
      <c r="M36" s="468"/>
      <c r="N36" s="64"/>
      <c r="O36" s="57"/>
      <c r="P36" s="64"/>
      <c r="Q36" s="64">
        <v>3</v>
      </c>
      <c r="R36" s="65"/>
      <c r="S36" s="54"/>
      <c r="T36" s="54"/>
      <c r="U36" s="54"/>
    </row>
    <row r="37" spans="1:21" ht="18.75" customHeight="1">
      <c r="A37" s="55" t="s">
        <v>42</v>
      </c>
      <c r="B37" s="64"/>
      <c r="C37" s="64"/>
      <c r="D37" s="64"/>
      <c r="E37" s="64"/>
      <c r="F37" s="64">
        <v>1</v>
      </c>
      <c r="G37" s="64">
        <v>1</v>
      </c>
      <c r="H37" s="64"/>
      <c r="I37" s="64"/>
      <c r="J37" s="64">
        <v>1</v>
      </c>
      <c r="K37" s="468"/>
      <c r="L37" s="64"/>
      <c r="M37" s="468"/>
      <c r="N37" s="64"/>
      <c r="O37" s="57"/>
      <c r="P37" s="64"/>
      <c r="Q37" s="64">
        <v>3</v>
      </c>
      <c r="R37" s="65"/>
      <c r="S37" s="54"/>
      <c r="T37" s="54"/>
      <c r="U37" s="54"/>
    </row>
    <row r="38" spans="1:21" ht="18.75" customHeight="1">
      <c r="A38" s="69" t="s">
        <v>43</v>
      </c>
      <c r="B38" s="70"/>
      <c r="C38" s="70"/>
      <c r="D38" s="70"/>
      <c r="E38" s="70"/>
      <c r="F38" s="70"/>
      <c r="G38" s="70"/>
      <c r="H38" s="70"/>
      <c r="I38" s="70"/>
      <c r="J38" s="70"/>
      <c r="K38" s="468"/>
      <c r="L38" s="70"/>
      <c r="M38" s="468"/>
      <c r="N38" s="70"/>
      <c r="O38" s="70"/>
      <c r="P38" s="70"/>
      <c r="Q38" s="70">
        <v>2</v>
      </c>
      <c r="R38" s="71"/>
      <c r="S38" s="72"/>
      <c r="T38" s="72"/>
      <c r="U38" s="72"/>
    </row>
    <row r="39" spans="1:21" ht="18.75" customHeight="1">
      <c r="A39" s="73" t="s">
        <v>44</v>
      </c>
      <c r="B39" s="57"/>
      <c r="C39" s="57"/>
      <c r="D39" s="57"/>
      <c r="E39" s="57"/>
      <c r="F39" s="57"/>
      <c r="G39" s="57"/>
      <c r="H39" s="57"/>
      <c r="I39" s="57"/>
      <c r="J39" s="57"/>
      <c r="K39" s="468"/>
      <c r="L39" s="57"/>
      <c r="M39" s="468"/>
      <c r="N39" s="57"/>
      <c r="O39" s="57"/>
      <c r="P39" s="57"/>
      <c r="Q39" s="57"/>
      <c r="R39" s="74"/>
      <c r="S39" s="59"/>
      <c r="T39" s="59"/>
      <c r="U39" s="59"/>
    </row>
    <row r="40" spans="1:21" ht="18.75" customHeight="1">
      <c r="A40" s="73" t="s">
        <v>45</v>
      </c>
      <c r="B40" s="57"/>
      <c r="C40" s="57"/>
      <c r="D40" s="57"/>
      <c r="E40" s="57"/>
      <c r="F40" s="57"/>
      <c r="G40" s="57"/>
      <c r="H40" s="57"/>
      <c r="I40" s="57"/>
      <c r="J40" s="57"/>
      <c r="K40" s="468"/>
      <c r="L40" s="57"/>
      <c r="M40" s="468"/>
      <c r="N40" s="57"/>
      <c r="O40" s="57"/>
      <c r="P40" s="57"/>
      <c r="Q40" s="57"/>
      <c r="R40" s="74"/>
      <c r="S40" s="59"/>
      <c r="T40" s="59"/>
      <c r="U40" s="59"/>
    </row>
    <row r="41" spans="1:21" ht="18.75" customHeight="1">
      <c r="A41" s="69" t="s">
        <v>46</v>
      </c>
      <c r="B41" s="70"/>
      <c r="C41" s="70"/>
      <c r="D41" s="70"/>
      <c r="E41" s="70"/>
      <c r="F41" s="70"/>
      <c r="G41" s="70"/>
      <c r="H41" s="70"/>
      <c r="I41" s="70"/>
      <c r="J41" s="70"/>
      <c r="K41" s="468"/>
      <c r="L41" s="70"/>
      <c r="M41" s="468"/>
      <c r="N41" s="70"/>
      <c r="O41" s="70"/>
      <c r="P41" s="70"/>
      <c r="Q41" s="70">
        <v>2</v>
      </c>
      <c r="R41" s="71"/>
      <c r="S41" s="72"/>
      <c r="T41" s="72"/>
      <c r="U41" s="72"/>
    </row>
    <row r="42" spans="1:21" ht="19.5" customHeight="1" thickBot="1">
      <c r="A42" s="75" t="s">
        <v>47</v>
      </c>
      <c r="B42" s="76"/>
      <c r="C42" s="76"/>
      <c r="D42" s="76"/>
      <c r="E42" s="76"/>
      <c r="F42" s="76"/>
      <c r="G42" s="76"/>
      <c r="H42" s="76"/>
      <c r="I42" s="76"/>
      <c r="J42" s="76"/>
      <c r="K42" s="469"/>
      <c r="L42" s="76"/>
      <c r="M42" s="469"/>
      <c r="N42" s="76"/>
      <c r="O42" s="76"/>
      <c r="P42" s="76"/>
      <c r="Q42" s="76">
        <v>2</v>
      </c>
      <c r="R42" s="77"/>
      <c r="S42" s="59"/>
      <c r="T42" s="59"/>
      <c r="U42" s="59"/>
    </row>
    <row r="43" spans="1:21" ht="16.5" thickTop="1" thickBot="1">
      <c r="A43" s="78" t="s">
        <v>48</v>
      </c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>
        <v>3</v>
      </c>
      <c r="R43" s="80"/>
      <c r="S43" s="72"/>
      <c r="T43" s="72"/>
      <c r="U43" s="72"/>
    </row>
    <row r="44" spans="1:21" ht="15">
      <c r="A44" s="463" t="s">
        <v>449</v>
      </c>
      <c r="B44" s="463"/>
      <c r="C44" s="463"/>
      <c r="D44" s="463"/>
      <c r="E44" s="463"/>
      <c r="F44" s="463"/>
      <c r="G44" s="463"/>
      <c r="H44" s="463"/>
      <c r="I44" s="463"/>
      <c r="J44" s="463"/>
      <c r="K44" s="463"/>
      <c r="L44" s="463"/>
      <c r="M44" s="463"/>
      <c r="N44" s="463"/>
      <c r="O44" s="463"/>
      <c r="P44" s="463"/>
      <c r="Q44" s="463"/>
      <c r="R44" s="463"/>
      <c r="S44" s="463"/>
      <c r="T44" s="463"/>
      <c r="U44" s="463"/>
    </row>
    <row r="45" spans="1:21" ht="15">
      <c r="A45" s="215" t="s">
        <v>702</v>
      </c>
    </row>
  </sheetData>
  <mergeCells count="6">
    <mergeCell ref="A44:U44"/>
    <mergeCell ref="F8:F19"/>
    <mergeCell ref="H8:H19"/>
    <mergeCell ref="L8:L19"/>
    <mergeCell ref="K31:K42"/>
    <mergeCell ref="M31:M42"/>
  </mergeCells>
  <phoneticPr fontId="6"/>
  <pageMargins left="0.7" right="0.7" top="0.75" bottom="0.75" header="0.3" footer="0.3"/>
  <pageSetup paperSize="9" scale="5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view="pageBreakPreview" zoomScaleSheetLayoutView="100" workbookViewId="0"/>
  </sheetViews>
  <sheetFormatPr defaultColWidth="8.625" defaultRowHeight="18.75"/>
  <cols>
    <col min="1" max="1" width="8.625" style="476"/>
    <col min="2" max="2" width="32.375" style="476" bestFit="1" customWidth="1"/>
    <col min="3" max="3" width="8.625" style="476"/>
    <col min="4" max="4" width="13.5" style="476" customWidth="1"/>
    <col min="5" max="5" width="69.75" style="476" customWidth="1"/>
    <col min="6" max="16384" width="8.625" style="476"/>
  </cols>
  <sheetData>
    <row r="1" spans="1:5">
      <c r="A1" s="96" t="s">
        <v>696</v>
      </c>
    </row>
    <row r="2" spans="1:5">
      <c r="A2" s="3" t="s">
        <v>693</v>
      </c>
    </row>
    <row r="3" spans="1:5">
      <c r="A3" s="88" t="s">
        <v>67</v>
      </c>
    </row>
    <row r="4" spans="1:5">
      <c r="A4" s="98" t="s">
        <v>703</v>
      </c>
    </row>
    <row r="5" spans="1:5">
      <c r="A5" s="89"/>
    </row>
    <row r="6" spans="1:5">
      <c r="A6" s="99" t="s">
        <v>704</v>
      </c>
    </row>
    <row r="7" spans="1:5">
      <c r="A7" s="100" t="s">
        <v>705</v>
      </c>
    </row>
    <row r="8" spans="1:5">
      <c r="A8" s="470" t="s">
        <v>101</v>
      </c>
      <c r="B8" s="471" t="s">
        <v>706</v>
      </c>
      <c r="C8" s="472" t="s">
        <v>707</v>
      </c>
      <c r="D8" s="472" t="s">
        <v>708</v>
      </c>
      <c r="E8" s="471" t="s">
        <v>709</v>
      </c>
    </row>
    <row r="9" spans="1:5">
      <c r="A9" s="470"/>
      <c r="B9" s="471"/>
      <c r="C9" s="472"/>
      <c r="D9" s="472"/>
      <c r="E9" s="471"/>
    </row>
    <row r="10" spans="1:5">
      <c r="A10" s="95">
        <v>1</v>
      </c>
      <c r="B10" s="84" t="s">
        <v>329</v>
      </c>
      <c r="C10" s="92">
        <v>39</v>
      </c>
      <c r="D10" s="92">
        <v>12.4</v>
      </c>
      <c r="E10" s="112"/>
    </row>
    <row r="11" spans="1:5">
      <c r="A11" s="95">
        <v>2</v>
      </c>
      <c r="B11" s="84" t="s">
        <v>329</v>
      </c>
      <c r="C11" s="92">
        <v>32.700000000000003</v>
      </c>
      <c r="D11" s="92">
        <v>12</v>
      </c>
      <c r="E11" s="112"/>
    </row>
    <row r="12" spans="1:5">
      <c r="A12" s="95">
        <v>3</v>
      </c>
      <c r="B12" s="84" t="s">
        <v>329</v>
      </c>
      <c r="C12" s="92">
        <v>22.5</v>
      </c>
      <c r="D12" s="92">
        <v>15.6</v>
      </c>
      <c r="E12" s="112"/>
    </row>
    <row r="13" spans="1:5">
      <c r="A13" s="95">
        <v>4</v>
      </c>
      <c r="B13" s="84" t="s">
        <v>329</v>
      </c>
      <c r="C13" s="92">
        <v>21.7</v>
      </c>
      <c r="D13" s="92">
        <v>18</v>
      </c>
      <c r="E13" s="112"/>
    </row>
    <row r="14" spans="1:5">
      <c r="A14" s="95">
        <v>5</v>
      </c>
      <c r="B14" s="84" t="s">
        <v>329</v>
      </c>
      <c r="C14" s="92">
        <v>21.5</v>
      </c>
      <c r="D14" s="92">
        <v>8.5</v>
      </c>
      <c r="E14" s="112"/>
    </row>
    <row r="15" spans="1:5">
      <c r="A15" s="95">
        <v>6</v>
      </c>
      <c r="B15" s="84" t="s">
        <v>329</v>
      </c>
      <c r="C15" s="92">
        <v>17.899999999999999</v>
      </c>
      <c r="D15" s="92">
        <v>18</v>
      </c>
      <c r="E15" s="112"/>
    </row>
    <row r="16" spans="1:5">
      <c r="A16" s="95">
        <v>7</v>
      </c>
      <c r="B16" s="84" t="s">
        <v>329</v>
      </c>
      <c r="C16" s="92">
        <v>16</v>
      </c>
      <c r="D16" s="92">
        <v>16.5</v>
      </c>
      <c r="E16" s="112"/>
    </row>
    <row r="17" spans="1:5">
      <c r="A17" s="95">
        <v>8</v>
      </c>
      <c r="B17" s="84" t="s">
        <v>329</v>
      </c>
      <c r="C17" s="92">
        <v>15.6</v>
      </c>
      <c r="D17" s="92">
        <v>13</v>
      </c>
      <c r="E17" s="112"/>
    </row>
    <row r="18" spans="1:5">
      <c r="A18" s="95">
        <v>9</v>
      </c>
      <c r="B18" s="84" t="s">
        <v>329</v>
      </c>
      <c r="C18" s="92">
        <v>14.6</v>
      </c>
      <c r="D18" s="92">
        <v>15</v>
      </c>
      <c r="E18" s="112"/>
    </row>
    <row r="19" spans="1:5">
      <c r="A19" s="95">
        <v>10</v>
      </c>
      <c r="B19" s="84" t="s">
        <v>329</v>
      </c>
      <c r="C19" s="92">
        <v>14.3</v>
      </c>
      <c r="D19" s="92">
        <v>14.5</v>
      </c>
      <c r="E19" s="112"/>
    </row>
    <row r="20" spans="1:5">
      <c r="A20" s="95">
        <v>11</v>
      </c>
      <c r="B20" s="84" t="s">
        <v>329</v>
      </c>
      <c r="C20" s="92">
        <v>13.6</v>
      </c>
      <c r="D20" s="92">
        <v>8.9</v>
      </c>
      <c r="E20" s="112"/>
    </row>
    <row r="21" spans="1:5">
      <c r="A21" s="95">
        <v>12</v>
      </c>
      <c r="B21" s="84" t="s">
        <v>329</v>
      </c>
      <c r="C21" s="92">
        <v>13.6</v>
      </c>
      <c r="D21" s="92">
        <v>10.6</v>
      </c>
      <c r="E21" s="112"/>
    </row>
    <row r="22" spans="1:5">
      <c r="A22" s="95">
        <v>13</v>
      </c>
      <c r="B22" s="84" t="s">
        <v>329</v>
      </c>
      <c r="C22" s="92">
        <v>10.5</v>
      </c>
      <c r="D22" s="92">
        <v>13</v>
      </c>
      <c r="E22" s="112"/>
    </row>
    <row r="23" spans="1:5">
      <c r="A23" s="95">
        <v>14</v>
      </c>
      <c r="B23" s="84" t="s">
        <v>329</v>
      </c>
      <c r="C23" s="92">
        <v>2.9</v>
      </c>
      <c r="D23" s="92">
        <v>1.9</v>
      </c>
      <c r="E23" s="112"/>
    </row>
    <row r="24" spans="1:5">
      <c r="A24" s="95">
        <v>15</v>
      </c>
      <c r="B24" s="84" t="s">
        <v>333</v>
      </c>
      <c r="C24" s="92">
        <v>6.8</v>
      </c>
      <c r="D24" s="92">
        <v>7</v>
      </c>
      <c r="E24" s="112"/>
    </row>
    <row r="25" spans="1:5">
      <c r="A25" s="95">
        <v>16</v>
      </c>
      <c r="B25" s="84" t="s">
        <v>333</v>
      </c>
      <c r="C25" s="92">
        <v>6.8</v>
      </c>
      <c r="D25" s="92">
        <v>7.9</v>
      </c>
      <c r="E25" s="112"/>
    </row>
    <row r="26" spans="1:5">
      <c r="A26" s="95">
        <v>17</v>
      </c>
      <c r="B26" s="84" t="s">
        <v>333</v>
      </c>
      <c r="C26" s="92">
        <v>6.5</v>
      </c>
      <c r="D26" s="92">
        <v>8</v>
      </c>
      <c r="E26" s="112"/>
    </row>
    <row r="27" spans="1:5">
      <c r="A27" s="95">
        <v>18</v>
      </c>
      <c r="B27" s="84" t="s">
        <v>333</v>
      </c>
      <c r="C27" s="92">
        <v>6.2</v>
      </c>
      <c r="D27" s="92">
        <v>6.7</v>
      </c>
      <c r="E27" s="112"/>
    </row>
    <row r="28" spans="1:5">
      <c r="A28" s="95">
        <v>19</v>
      </c>
      <c r="B28" s="84" t="s">
        <v>332</v>
      </c>
      <c r="C28" s="92">
        <f>4.9+5.6+4.8</f>
        <v>15.3</v>
      </c>
      <c r="D28" s="92">
        <v>3.9</v>
      </c>
      <c r="E28" s="112"/>
    </row>
    <row r="29" spans="1:5">
      <c r="A29" s="95">
        <v>20</v>
      </c>
      <c r="B29" s="84" t="s">
        <v>332</v>
      </c>
      <c r="C29" s="92">
        <v>10.199999999999999</v>
      </c>
      <c r="D29" s="92">
        <v>10</v>
      </c>
      <c r="E29" s="112"/>
    </row>
    <row r="30" spans="1:5">
      <c r="A30" s="95">
        <v>21</v>
      </c>
      <c r="B30" s="84" t="s">
        <v>361</v>
      </c>
      <c r="C30" s="92">
        <v>7.1</v>
      </c>
      <c r="D30" s="92">
        <v>6.9</v>
      </c>
      <c r="E30" s="112"/>
    </row>
    <row r="31" spans="1:5">
      <c r="A31" s="95">
        <v>22</v>
      </c>
      <c r="B31" s="84" t="s">
        <v>361</v>
      </c>
      <c r="C31" s="92">
        <v>4.8</v>
      </c>
      <c r="D31" s="92">
        <v>5.0999999999999996</v>
      </c>
      <c r="E31" s="112"/>
    </row>
    <row r="32" spans="1:5">
      <c r="A32" s="95">
        <v>23</v>
      </c>
      <c r="B32" s="84" t="s">
        <v>361</v>
      </c>
      <c r="C32" s="92">
        <v>3.3</v>
      </c>
      <c r="D32" s="92">
        <v>3.4</v>
      </c>
      <c r="E32" s="112"/>
    </row>
    <row r="33" spans="1:5">
      <c r="A33" s="95">
        <v>24</v>
      </c>
      <c r="B33" s="84" t="s">
        <v>383</v>
      </c>
      <c r="C33" s="92">
        <f>5.7+4.3+6.5</f>
        <v>16.5</v>
      </c>
      <c r="D33" s="92">
        <v>4.2</v>
      </c>
      <c r="E33" s="112"/>
    </row>
    <row r="34" spans="1:5">
      <c r="A34" s="95">
        <v>25</v>
      </c>
      <c r="B34" s="84" t="s">
        <v>710</v>
      </c>
      <c r="C34" s="92">
        <f>3.8+2.5+2.4</f>
        <v>8.6999999999999993</v>
      </c>
      <c r="D34" s="92">
        <v>3.5</v>
      </c>
      <c r="E34" s="112"/>
    </row>
    <row r="35" spans="1:5">
      <c r="A35" s="95">
        <v>26</v>
      </c>
      <c r="B35" s="84" t="s">
        <v>365</v>
      </c>
      <c r="C35" s="92">
        <f>3.3+3.8+3.8</f>
        <v>10.899999999999999</v>
      </c>
      <c r="D35" s="92">
        <v>3.6</v>
      </c>
      <c r="E35" s="112"/>
    </row>
    <row r="36" spans="1:5">
      <c r="A36" s="95">
        <v>27</v>
      </c>
      <c r="B36" s="84" t="s">
        <v>365</v>
      </c>
      <c r="C36" s="92">
        <f>2.1+2.3+2.3</f>
        <v>6.7</v>
      </c>
      <c r="D36" s="92">
        <v>2.4</v>
      </c>
      <c r="E36" s="112"/>
    </row>
    <row r="37" spans="1:5">
      <c r="A37" s="95">
        <v>28</v>
      </c>
      <c r="B37" s="84" t="s">
        <v>365</v>
      </c>
      <c r="C37" s="92">
        <f>2.8+2.2+2.1</f>
        <v>7.1</v>
      </c>
      <c r="D37" s="92">
        <v>2.5</v>
      </c>
      <c r="E37" s="112"/>
    </row>
    <row r="38" spans="1:5">
      <c r="A38" s="95">
        <v>29</v>
      </c>
      <c r="B38" s="84" t="s">
        <v>365</v>
      </c>
      <c r="C38" s="92">
        <f>2.8+2.1</f>
        <v>4.9000000000000004</v>
      </c>
      <c r="D38" s="92">
        <v>2.9</v>
      </c>
      <c r="E38" s="112"/>
    </row>
    <row r="39" spans="1:5">
      <c r="A39" s="95">
        <v>30</v>
      </c>
      <c r="B39" s="84" t="s">
        <v>365</v>
      </c>
      <c r="C39" s="92">
        <v>3.1</v>
      </c>
      <c r="D39" s="92">
        <v>1.9</v>
      </c>
      <c r="E39" s="112"/>
    </row>
    <row r="40" spans="1:5">
      <c r="A40" s="95">
        <v>31</v>
      </c>
      <c r="B40" s="84" t="s">
        <v>365</v>
      </c>
      <c r="C40" s="92">
        <v>5.2</v>
      </c>
      <c r="D40" s="92">
        <v>5.3</v>
      </c>
      <c r="E40" s="112"/>
    </row>
    <row r="41" spans="1:5">
      <c r="A41" s="95">
        <v>32</v>
      </c>
      <c r="B41" s="84" t="s">
        <v>389</v>
      </c>
      <c r="C41" s="92">
        <v>4.8</v>
      </c>
      <c r="D41" s="92">
        <v>5.0999999999999996</v>
      </c>
      <c r="E41" s="112"/>
    </row>
    <row r="42" spans="1:5">
      <c r="A42" s="95">
        <v>33</v>
      </c>
      <c r="B42" s="84" t="s">
        <v>384</v>
      </c>
      <c r="C42" s="92">
        <v>4.4000000000000004</v>
      </c>
      <c r="D42" s="92">
        <v>4.5</v>
      </c>
      <c r="E42" s="112"/>
    </row>
    <row r="43" spans="1:5">
      <c r="A43" s="95">
        <v>34</v>
      </c>
      <c r="B43" s="84" t="s">
        <v>404</v>
      </c>
      <c r="C43" s="92">
        <v>3.5</v>
      </c>
      <c r="D43" s="92">
        <v>3</v>
      </c>
      <c r="E43" s="112"/>
    </row>
    <row r="44" spans="1:5">
      <c r="A44" s="95">
        <v>35</v>
      </c>
      <c r="B44" s="84" t="s">
        <v>363</v>
      </c>
      <c r="C44" s="92">
        <f>6.9+4.5+3.6</f>
        <v>15</v>
      </c>
      <c r="D44" s="92">
        <v>4.9000000000000004</v>
      </c>
      <c r="E44" s="112"/>
    </row>
    <row r="45" spans="1:5">
      <c r="A45" s="95">
        <v>36</v>
      </c>
      <c r="B45" s="84" t="s">
        <v>363</v>
      </c>
      <c r="C45" s="92">
        <f>2.8+5.6+3</f>
        <v>11.399999999999999</v>
      </c>
      <c r="D45" s="92">
        <v>4.3</v>
      </c>
      <c r="E45" s="112"/>
    </row>
    <row r="46" spans="1:5">
      <c r="A46" s="95">
        <v>37</v>
      </c>
      <c r="B46" s="84" t="s">
        <v>363</v>
      </c>
      <c r="C46" s="92">
        <f>2.8+3.8+3.1</f>
        <v>9.6999999999999993</v>
      </c>
      <c r="D46" s="92">
        <v>3.9</v>
      </c>
      <c r="E46" s="112"/>
    </row>
    <row r="47" spans="1:5">
      <c r="A47" s="95">
        <v>38</v>
      </c>
      <c r="B47" s="84" t="s">
        <v>363</v>
      </c>
      <c r="C47" s="92">
        <f>2.4+2.5</f>
        <v>4.9000000000000004</v>
      </c>
      <c r="D47" s="92">
        <v>2.9</v>
      </c>
      <c r="E47" s="112"/>
    </row>
    <row r="48" spans="1:5">
      <c r="A48" s="95">
        <v>39</v>
      </c>
      <c r="B48" s="84" t="s">
        <v>363</v>
      </c>
      <c r="C48" s="92">
        <f>2.3+2.4</f>
        <v>4.6999999999999993</v>
      </c>
      <c r="D48" s="92">
        <v>2.2999999999999998</v>
      </c>
      <c r="E48" s="112"/>
    </row>
    <row r="49" spans="1:5">
      <c r="A49" s="95">
        <v>40</v>
      </c>
      <c r="B49" s="84" t="s">
        <v>363</v>
      </c>
      <c r="C49" s="92">
        <f>2.2+2.8+1.9</f>
        <v>6.9</v>
      </c>
      <c r="D49" s="92">
        <v>2.9</v>
      </c>
      <c r="E49" s="112"/>
    </row>
    <row r="50" spans="1:5">
      <c r="A50" s="95">
        <v>41</v>
      </c>
      <c r="B50" s="84" t="s">
        <v>363</v>
      </c>
      <c r="C50" s="92">
        <v>2.4</v>
      </c>
      <c r="D50" s="92">
        <v>2.9</v>
      </c>
      <c r="E50" s="112"/>
    </row>
    <row r="51" spans="1:5">
      <c r="A51" s="95">
        <v>42</v>
      </c>
      <c r="B51" s="84" t="s">
        <v>363</v>
      </c>
      <c r="C51" s="92">
        <v>2.4</v>
      </c>
      <c r="D51" s="92">
        <v>3.5</v>
      </c>
      <c r="E51" s="112"/>
    </row>
    <row r="52" spans="1:5">
      <c r="A52" s="95">
        <v>43</v>
      </c>
      <c r="B52" s="84" t="s">
        <v>363</v>
      </c>
      <c r="C52" s="92">
        <v>2.2999999999999998</v>
      </c>
      <c r="D52" s="92">
        <v>5.5</v>
      </c>
      <c r="E52" s="112"/>
    </row>
    <row r="53" spans="1:5">
      <c r="A53" s="95">
        <v>44</v>
      </c>
      <c r="B53" s="84" t="s">
        <v>711</v>
      </c>
      <c r="C53" s="92">
        <v>2.2999999999999998</v>
      </c>
      <c r="D53" s="92">
        <v>3</v>
      </c>
      <c r="E53" s="112"/>
    </row>
    <row r="54" spans="1:5">
      <c r="A54" s="95">
        <v>45</v>
      </c>
      <c r="B54" s="84" t="s">
        <v>436</v>
      </c>
      <c r="C54" s="92">
        <v>2.1</v>
      </c>
      <c r="D54" s="92">
        <v>2.2999999999999998</v>
      </c>
      <c r="E54" s="112"/>
    </row>
    <row r="55" spans="1:5">
      <c r="A55" s="95">
        <v>46</v>
      </c>
      <c r="B55" s="84" t="s">
        <v>436</v>
      </c>
      <c r="C55" s="92">
        <v>3.4</v>
      </c>
      <c r="D55" s="92">
        <v>2.5</v>
      </c>
      <c r="E55" s="112"/>
    </row>
    <row r="57" spans="1:5">
      <c r="A57" s="99" t="s">
        <v>712</v>
      </c>
      <c r="B57" s="108"/>
      <c r="C57" s="94"/>
      <c r="D57" s="94"/>
      <c r="E57" s="108"/>
    </row>
    <row r="58" spans="1:5">
      <c r="A58" s="99" t="s">
        <v>713</v>
      </c>
      <c r="B58" s="108"/>
      <c r="C58" s="94"/>
      <c r="D58" s="94"/>
      <c r="E58" s="108"/>
    </row>
    <row r="59" spans="1:5">
      <c r="A59" s="470" t="s">
        <v>101</v>
      </c>
      <c r="B59" s="471" t="s">
        <v>434</v>
      </c>
      <c r="C59" s="472" t="s">
        <v>707</v>
      </c>
      <c r="D59" s="472" t="s">
        <v>708</v>
      </c>
      <c r="E59" s="471" t="s">
        <v>714</v>
      </c>
    </row>
    <row r="60" spans="1:5">
      <c r="A60" s="470"/>
      <c r="B60" s="471"/>
      <c r="C60" s="472"/>
      <c r="D60" s="472"/>
      <c r="E60" s="471"/>
    </row>
    <row r="61" spans="1:5">
      <c r="A61" s="477">
        <v>1</v>
      </c>
      <c r="B61" s="478" t="s">
        <v>329</v>
      </c>
      <c r="C61" s="479">
        <v>27.8</v>
      </c>
      <c r="D61" s="479">
        <v>20.5</v>
      </c>
      <c r="E61" s="480"/>
    </row>
    <row r="62" spans="1:5">
      <c r="A62" s="477">
        <v>2</v>
      </c>
      <c r="B62" s="478" t="s">
        <v>329</v>
      </c>
      <c r="C62" s="479">
        <v>27.5</v>
      </c>
      <c r="D62" s="479">
        <v>20</v>
      </c>
      <c r="E62" s="480"/>
    </row>
    <row r="63" spans="1:5">
      <c r="A63" s="477">
        <v>3</v>
      </c>
      <c r="B63" s="478" t="s">
        <v>329</v>
      </c>
      <c r="C63" s="479">
        <v>22.2</v>
      </c>
      <c r="D63" s="479">
        <v>15</v>
      </c>
      <c r="E63" s="480"/>
    </row>
    <row r="64" spans="1:5">
      <c r="A64" s="477">
        <v>4</v>
      </c>
      <c r="B64" s="478" t="s">
        <v>329</v>
      </c>
      <c r="C64" s="479">
        <v>20.7</v>
      </c>
      <c r="D64" s="479">
        <v>18</v>
      </c>
      <c r="E64" s="480"/>
    </row>
    <row r="65" spans="1:5">
      <c r="A65" s="477">
        <v>5</v>
      </c>
      <c r="B65" s="478" t="s">
        <v>329</v>
      </c>
      <c r="C65" s="479">
        <v>20.7</v>
      </c>
      <c r="D65" s="479">
        <v>20</v>
      </c>
      <c r="E65" s="480"/>
    </row>
    <row r="66" spans="1:5">
      <c r="A66" s="477">
        <v>6</v>
      </c>
      <c r="B66" s="478" t="s">
        <v>329</v>
      </c>
      <c r="C66" s="479">
        <v>20.2</v>
      </c>
      <c r="D66" s="479">
        <v>16</v>
      </c>
      <c r="E66" s="480"/>
    </row>
    <row r="67" spans="1:5">
      <c r="A67" s="477">
        <v>7</v>
      </c>
      <c r="B67" s="478" t="s">
        <v>329</v>
      </c>
      <c r="C67" s="479">
        <v>19.5</v>
      </c>
      <c r="D67" s="479">
        <v>15</v>
      </c>
      <c r="E67" s="480"/>
    </row>
    <row r="68" spans="1:5">
      <c r="A68" s="477">
        <v>8</v>
      </c>
      <c r="B68" s="478" t="s">
        <v>329</v>
      </c>
      <c r="C68" s="479">
        <v>19</v>
      </c>
      <c r="D68" s="479">
        <v>18.5</v>
      </c>
      <c r="E68" s="480"/>
    </row>
    <row r="69" spans="1:5">
      <c r="A69" s="477">
        <v>9</v>
      </c>
      <c r="B69" s="478" t="s">
        <v>329</v>
      </c>
      <c r="C69" s="479">
        <v>18.7</v>
      </c>
      <c r="D69" s="479">
        <v>15</v>
      </c>
      <c r="E69" s="480"/>
    </row>
    <row r="70" spans="1:5">
      <c r="A70" s="477">
        <v>10</v>
      </c>
      <c r="B70" s="478" t="s">
        <v>329</v>
      </c>
      <c r="C70" s="479">
        <v>18.100000000000001</v>
      </c>
      <c r="D70" s="479">
        <v>18</v>
      </c>
      <c r="E70" s="480"/>
    </row>
    <row r="71" spans="1:5">
      <c r="A71" s="477">
        <v>11</v>
      </c>
      <c r="B71" s="478" t="s">
        <v>329</v>
      </c>
      <c r="C71" s="479">
        <v>17</v>
      </c>
      <c r="D71" s="479">
        <v>18</v>
      </c>
      <c r="E71" s="480"/>
    </row>
    <row r="72" spans="1:5">
      <c r="A72" s="477">
        <v>12</v>
      </c>
      <c r="B72" s="478" t="s">
        <v>329</v>
      </c>
      <c r="C72" s="479">
        <v>15.7</v>
      </c>
      <c r="D72" s="479">
        <v>17</v>
      </c>
      <c r="E72" s="480"/>
    </row>
    <row r="73" spans="1:5">
      <c r="A73" s="477">
        <v>13</v>
      </c>
      <c r="B73" s="478" t="s">
        <v>329</v>
      </c>
      <c r="C73" s="479">
        <v>13</v>
      </c>
      <c r="D73" s="479">
        <v>14</v>
      </c>
      <c r="E73" s="480"/>
    </row>
    <row r="74" spans="1:5">
      <c r="A74" s="477">
        <v>14</v>
      </c>
      <c r="B74" s="478" t="s">
        <v>329</v>
      </c>
      <c r="C74" s="479">
        <v>13</v>
      </c>
      <c r="D74" s="479">
        <v>6.5</v>
      </c>
      <c r="E74" s="480"/>
    </row>
    <row r="75" spans="1:5">
      <c r="A75" s="477">
        <v>15</v>
      </c>
      <c r="B75" s="478" t="s">
        <v>332</v>
      </c>
      <c r="C75" s="479">
        <v>12.7</v>
      </c>
      <c r="D75" s="479">
        <v>10.199999999999999</v>
      </c>
      <c r="E75" s="480"/>
    </row>
    <row r="76" spans="1:5">
      <c r="A76" s="477">
        <v>16</v>
      </c>
      <c r="B76" s="478" t="s">
        <v>332</v>
      </c>
      <c r="C76" s="479">
        <v>9.5</v>
      </c>
      <c r="D76" s="479">
        <v>8.5</v>
      </c>
      <c r="E76" s="480"/>
    </row>
    <row r="77" spans="1:5">
      <c r="A77" s="477">
        <v>17</v>
      </c>
      <c r="B77" s="478" t="s">
        <v>389</v>
      </c>
      <c r="C77" s="479">
        <v>8.5</v>
      </c>
      <c r="D77" s="479">
        <v>8</v>
      </c>
      <c r="E77" s="480"/>
    </row>
    <row r="78" spans="1:5">
      <c r="A78" s="477">
        <v>18</v>
      </c>
      <c r="B78" s="478" t="s">
        <v>389</v>
      </c>
      <c r="C78" s="479">
        <v>6</v>
      </c>
      <c r="D78" s="479">
        <v>4</v>
      </c>
      <c r="E78" s="480"/>
    </row>
    <row r="79" spans="1:5">
      <c r="A79" s="477">
        <v>19</v>
      </c>
      <c r="B79" s="478" t="s">
        <v>715</v>
      </c>
      <c r="C79" s="479">
        <v>12.8</v>
      </c>
      <c r="D79" s="479">
        <v>8</v>
      </c>
      <c r="E79" s="480"/>
    </row>
    <row r="80" spans="1:5">
      <c r="A80" s="477">
        <v>20</v>
      </c>
      <c r="B80" s="478" t="s">
        <v>715</v>
      </c>
      <c r="C80" s="479">
        <v>8</v>
      </c>
      <c r="D80" s="479">
        <v>10</v>
      </c>
      <c r="E80" s="480"/>
    </row>
    <row r="81" spans="1:5">
      <c r="A81" s="477">
        <v>21</v>
      </c>
      <c r="B81" s="478" t="s">
        <v>331</v>
      </c>
      <c r="C81" s="479">
        <v>13</v>
      </c>
      <c r="D81" s="479">
        <v>6.5</v>
      </c>
      <c r="E81" s="480"/>
    </row>
    <row r="82" spans="1:5">
      <c r="A82" s="477">
        <v>22</v>
      </c>
      <c r="B82" s="478" t="s">
        <v>363</v>
      </c>
      <c r="C82" s="479">
        <f>9.4+8.3</f>
        <v>17.700000000000003</v>
      </c>
      <c r="D82" s="479">
        <v>7.5</v>
      </c>
      <c r="E82" s="480"/>
    </row>
    <row r="83" spans="1:5">
      <c r="A83" s="477">
        <v>23</v>
      </c>
      <c r="B83" s="478" t="s">
        <v>363</v>
      </c>
      <c r="C83" s="479">
        <f>6.2+7.7</f>
        <v>13.9</v>
      </c>
      <c r="D83" s="479">
        <v>6</v>
      </c>
      <c r="E83" s="480"/>
    </row>
    <row r="84" spans="1:5">
      <c r="A84" s="477">
        <v>24</v>
      </c>
      <c r="B84" s="478" t="s">
        <v>363</v>
      </c>
      <c r="C84" s="479">
        <v>5.4</v>
      </c>
      <c r="D84" s="479">
        <v>5</v>
      </c>
      <c r="E84" s="480"/>
    </row>
    <row r="85" spans="1:5">
      <c r="A85" s="477">
        <v>25</v>
      </c>
      <c r="B85" s="478" t="s">
        <v>363</v>
      </c>
      <c r="C85" s="479">
        <v>4.3</v>
      </c>
      <c r="D85" s="479">
        <v>4</v>
      </c>
      <c r="E85" s="480"/>
    </row>
    <row r="86" spans="1:5">
      <c r="A86" s="477">
        <v>26</v>
      </c>
      <c r="B86" s="478" t="s">
        <v>363</v>
      </c>
      <c r="C86" s="479">
        <v>4.0999999999999996</v>
      </c>
      <c r="D86" s="479">
        <v>3.5</v>
      </c>
      <c r="E86" s="480"/>
    </row>
    <row r="87" spans="1:5">
      <c r="A87" s="477">
        <v>27</v>
      </c>
      <c r="B87" s="478" t="s">
        <v>363</v>
      </c>
      <c r="C87" s="479">
        <v>4</v>
      </c>
      <c r="D87" s="479">
        <v>5</v>
      </c>
      <c r="E87" s="480"/>
    </row>
    <row r="88" spans="1:5">
      <c r="A88" s="477">
        <v>28</v>
      </c>
      <c r="B88" s="478" t="s">
        <v>390</v>
      </c>
      <c r="C88" s="479">
        <f>5.6+6.7</f>
        <v>12.3</v>
      </c>
      <c r="D88" s="479">
        <v>5</v>
      </c>
      <c r="E88" s="480"/>
    </row>
    <row r="89" spans="1:5">
      <c r="A89" s="477">
        <v>29</v>
      </c>
      <c r="B89" s="478" t="s">
        <v>359</v>
      </c>
      <c r="C89" s="479">
        <v>22.6</v>
      </c>
      <c r="D89" s="479">
        <v>15</v>
      </c>
      <c r="E89" s="480"/>
    </row>
    <row r="90" spans="1:5">
      <c r="A90" s="477">
        <v>30</v>
      </c>
      <c r="B90" s="478" t="s">
        <v>359</v>
      </c>
      <c r="C90" s="479">
        <v>17.100000000000001</v>
      </c>
      <c r="D90" s="479">
        <v>15.2</v>
      </c>
      <c r="E90" s="480"/>
    </row>
    <row r="91" spans="1:5">
      <c r="A91" s="477">
        <v>31</v>
      </c>
      <c r="B91" s="478" t="s">
        <v>359</v>
      </c>
      <c r="C91" s="479">
        <v>9</v>
      </c>
      <c r="D91" s="479">
        <v>6.5</v>
      </c>
      <c r="E91" s="480"/>
    </row>
    <row r="92" spans="1:5">
      <c r="A92" s="477">
        <v>32</v>
      </c>
      <c r="B92" s="478" t="s">
        <v>333</v>
      </c>
      <c r="C92" s="479">
        <v>14.3</v>
      </c>
      <c r="D92" s="479">
        <v>6.5</v>
      </c>
      <c r="E92" s="480"/>
    </row>
    <row r="93" spans="1:5">
      <c r="A93" s="477">
        <v>33</v>
      </c>
      <c r="B93" s="478" t="s">
        <v>333</v>
      </c>
      <c r="C93" s="479">
        <v>5.3</v>
      </c>
      <c r="D93" s="479">
        <v>8</v>
      </c>
      <c r="E93" s="480"/>
    </row>
    <row r="94" spans="1:5">
      <c r="A94" s="477">
        <v>34</v>
      </c>
      <c r="B94" s="478" t="s">
        <v>348</v>
      </c>
      <c r="C94" s="479">
        <v>8.5</v>
      </c>
      <c r="D94" s="479">
        <v>5</v>
      </c>
      <c r="E94" s="480"/>
    </row>
    <row r="95" spans="1:5">
      <c r="A95" s="477">
        <v>35</v>
      </c>
      <c r="B95" s="478" t="s">
        <v>348</v>
      </c>
      <c r="C95" s="479">
        <v>7.6</v>
      </c>
      <c r="D95" s="479">
        <v>6.5</v>
      </c>
      <c r="E95" s="480"/>
    </row>
    <row r="96" spans="1:5">
      <c r="A96" s="477">
        <v>36</v>
      </c>
      <c r="B96" s="478" t="s">
        <v>348</v>
      </c>
      <c r="C96" s="479">
        <v>5.8</v>
      </c>
      <c r="D96" s="479">
        <v>5.5</v>
      </c>
      <c r="E96" s="480"/>
    </row>
    <row r="97" spans="1:5">
      <c r="A97" s="477">
        <v>37</v>
      </c>
      <c r="B97" s="478" t="s">
        <v>361</v>
      </c>
      <c r="C97" s="479">
        <v>5.7</v>
      </c>
      <c r="D97" s="479">
        <v>4.3</v>
      </c>
      <c r="E97" s="480"/>
    </row>
    <row r="98" spans="1:5">
      <c r="A98" s="477">
        <v>38</v>
      </c>
      <c r="B98" s="478" t="s">
        <v>361</v>
      </c>
      <c r="C98" s="479">
        <v>6.5</v>
      </c>
      <c r="D98" s="479">
        <v>5.5</v>
      </c>
      <c r="E98" s="480"/>
    </row>
    <row r="99" spans="1:5">
      <c r="A99" s="477">
        <v>39</v>
      </c>
      <c r="B99" s="478" t="s">
        <v>383</v>
      </c>
      <c r="C99" s="479">
        <f>6+4</f>
        <v>10</v>
      </c>
      <c r="D99" s="479">
        <v>3.5</v>
      </c>
      <c r="E99" s="480"/>
    </row>
    <row r="100" spans="1:5">
      <c r="A100" s="477">
        <v>40</v>
      </c>
      <c r="B100" s="478" t="s">
        <v>383</v>
      </c>
      <c r="C100" s="479">
        <f>5+8</f>
        <v>13</v>
      </c>
      <c r="D100" s="479">
        <v>2.5</v>
      </c>
      <c r="E100" s="480"/>
    </row>
    <row r="101" spans="1:5">
      <c r="A101" s="477">
        <v>50</v>
      </c>
      <c r="B101" s="478" t="s">
        <v>383</v>
      </c>
      <c r="C101" s="479">
        <v>4.4000000000000004</v>
      </c>
      <c r="D101" s="479">
        <v>3.5</v>
      </c>
      <c r="E101" s="480"/>
    </row>
    <row r="103" spans="1:5">
      <c r="A103" s="99" t="s">
        <v>716</v>
      </c>
    </row>
    <row r="104" spans="1:5">
      <c r="A104" s="99" t="s">
        <v>717</v>
      </c>
    </row>
    <row r="105" spans="1:5">
      <c r="A105" s="470" t="s">
        <v>101</v>
      </c>
      <c r="B105" s="471" t="s">
        <v>706</v>
      </c>
      <c r="C105" s="472" t="s">
        <v>707</v>
      </c>
      <c r="D105" s="472" t="s">
        <v>718</v>
      </c>
      <c r="E105" s="471" t="s">
        <v>714</v>
      </c>
    </row>
    <row r="106" spans="1:5">
      <c r="A106" s="470"/>
      <c r="B106" s="471"/>
      <c r="C106" s="472"/>
      <c r="D106" s="472"/>
      <c r="E106" s="471"/>
    </row>
    <row r="107" spans="1:5">
      <c r="A107" s="477">
        <v>1</v>
      </c>
      <c r="B107" s="481" t="s">
        <v>329</v>
      </c>
      <c r="C107" s="479">
        <v>33.200000000000003</v>
      </c>
      <c r="D107" s="479">
        <v>15.3</v>
      </c>
      <c r="E107" s="480"/>
    </row>
    <row r="108" spans="1:5">
      <c r="A108" s="477">
        <v>2</v>
      </c>
      <c r="B108" s="481" t="s">
        <v>329</v>
      </c>
      <c r="C108" s="479">
        <v>27.8</v>
      </c>
      <c r="D108" s="479">
        <v>10</v>
      </c>
      <c r="E108" s="480"/>
    </row>
    <row r="109" spans="1:5">
      <c r="A109" s="477">
        <v>3</v>
      </c>
      <c r="B109" s="481" t="s">
        <v>329</v>
      </c>
      <c r="C109" s="479">
        <v>25.5</v>
      </c>
      <c r="D109" s="479">
        <v>17</v>
      </c>
      <c r="E109" s="480"/>
    </row>
    <row r="110" spans="1:5">
      <c r="A110" s="477">
        <v>4</v>
      </c>
      <c r="B110" s="481" t="s">
        <v>329</v>
      </c>
      <c r="C110" s="479">
        <v>23</v>
      </c>
      <c r="D110" s="479">
        <v>15.4</v>
      </c>
      <c r="E110" s="480"/>
    </row>
    <row r="111" spans="1:5">
      <c r="A111" s="477">
        <v>5</v>
      </c>
      <c r="B111" s="481" t="s">
        <v>329</v>
      </c>
      <c r="C111" s="479">
        <v>22.5</v>
      </c>
      <c r="D111" s="479">
        <v>11.9</v>
      </c>
      <c r="E111" s="480"/>
    </row>
    <row r="112" spans="1:5">
      <c r="A112" s="477">
        <v>6</v>
      </c>
      <c r="B112" s="481" t="s">
        <v>329</v>
      </c>
      <c r="C112" s="479">
        <v>21.2</v>
      </c>
      <c r="D112" s="479">
        <v>13.2</v>
      </c>
      <c r="E112" s="480"/>
    </row>
    <row r="113" spans="1:5">
      <c r="A113" s="477">
        <v>7</v>
      </c>
      <c r="B113" s="481" t="s">
        <v>329</v>
      </c>
      <c r="C113" s="479">
        <v>20.6</v>
      </c>
      <c r="D113" s="479">
        <v>12.5</v>
      </c>
      <c r="E113" s="480"/>
    </row>
    <row r="114" spans="1:5">
      <c r="A114" s="477">
        <v>8</v>
      </c>
      <c r="B114" s="481" t="s">
        <v>329</v>
      </c>
      <c r="C114" s="479">
        <v>20.3</v>
      </c>
      <c r="D114" s="479">
        <v>12</v>
      </c>
      <c r="E114" s="480"/>
    </row>
    <row r="115" spans="1:5">
      <c r="A115" s="477">
        <v>9</v>
      </c>
      <c r="B115" s="481" t="s">
        <v>329</v>
      </c>
      <c r="C115" s="479">
        <v>20</v>
      </c>
      <c r="D115" s="479">
        <v>11.6</v>
      </c>
      <c r="E115" s="480"/>
    </row>
    <row r="116" spans="1:5">
      <c r="A116" s="477">
        <v>10</v>
      </c>
      <c r="B116" s="481" t="s">
        <v>329</v>
      </c>
      <c r="C116" s="479">
        <v>19.5</v>
      </c>
      <c r="D116" s="479">
        <v>10</v>
      </c>
      <c r="E116" s="480"/>
    </row>
    <row r="117" spans="1:5">
      <c r="A117" s="477">
        <v>11</v>
      </c>
      <c r="B117" s="481" t="s">
        <v>329</v>
      </c>
      <c r="C117" s="479">
        <v>19.3</v>
      </c>
      <c r="D117" s="479">
        <v>14</v>
      </c>
      <c r="E117" s="480"/>
    </row>
    <row r="118" spans="1:5">
      <c r="A118" s="477">
        <v>12</v>
      </c>
      <c r="B118" s="481" t="s">
        <v>329</v>
      </c>
      <c r="C118" s="479">
        <v>18.7</v>
      </c>
      <c r="D118" s="479">
        <v>12.8</v>
      </c>
      <c r="E118" s="480"/>
    </row>
    <row r="119" spans="1:5">
      <c r="A119" s="477">
        <v>13</v>
      </c>
      <c r="B119" s="481" t="s">
        <v>329</v>
      </c>
      <c r="C119" s="479">
        <v>18.7</v>
      </c>
      <c r="D119" s="479">
        <v>11.8</v>
      </c>
      <c r="E119" s="480"/>
    </row>
    <row r="120" spans="1:5">
      <c r="A120" s="477">
        <v>14</v>
      </c>
      <c r="B120" s="481" t="s">
        <v>329</v>
      </c>
      <c r="C120" s="479">
        <v>18.5</v>
      </c>
      <c r="D120" s="479">
        <v>11</v>
      </c>
      <c r="E120" s="480"/>
    </row>
    <row r="121" spans="1:5">
      <c r="A121" s="477">
        <v>15</v>
      </c>
      <c r="B121" s="481" t="s">
        <v>329</v>
      </c>
      <c r="C121" s="479">
        <v>18.5</v>
      </c>
      <c r="D121" s="479">
        <v>12.4</v>
      </c>
      <c r="E121" s="480"/>
    </row>
    <row r="122" spans="1:5">
      <c r="A122" s="477">
        <v>16</v>
      </c>
      <c r="B122" s="481" t="s">
        <v>329</v>
      </c>
      <c r="C122" s="479">
        <v>18</v>
      </c>
      <c r="D122" s="479">
        <v>15.5</v>
      </c>
      <c r="E122" s="480"/>
    </row>
    <row r="123" spans="1:5">
      <c r="A123" s="477">
        <v>17</v>
      </c>
      <c r="B123" s="481" t="s">
        <v>359</v>
      </c>
      <c r="C123" s="479">
        <f>26.4+33.2</f>
        <v>59.6</v>
      </c>
      <c r="D123" s="479">
        <v>15</v>
      </c>
      <c r="E123" s="480"/>
    </row>
    <row r="124" spans="1:5">
      <c r="A124" s="477">
        <v>18</v>
      </c>
      <c r="B124" s="481" t="s">
        <v>359</v>
      </c>
      <c r="C124" s="479">
        <v>25.7</v>
      </c>
      <c r="D124" s="479">
        <v>18.899999999999999</v>
      </c>
      <c r="E124" s="480"/>
    </row>
    <row r="125" spans="1:5">
      <c r="A125" s="477">
        <v>19</v>
      </c>
      <c r="B125" s="481" t="s">
        <v>359</v>
      </c>
      <c r="C125" s="479">
        <v>23.5</v>
      </c>
      <c r="D125" s="479">
        <v>18.399999999999999</v>
      </c>
      <c r="E125" s="480"/>
    </row>
    <row r="126" spans="1:5">
      <c r="A126" s="477">
        <v>20</v>
      </c>
      <c r="B126" s="481" t="s">
        <v>359</v>
      </c>
      <c r="C126" s="479">
        <v>23.5</v>
      </c>
      <c r="D126" s="479">
        <v>12.6</v>
      </c>
      <c r="E126" s="480"/>
    </row>
    <row r="127" spans="1:5">
      <c r="A127" s="477">
        <v>21</v>
      </c>
      <c r="B127" s="481" t="s">
        <v>359</v>
      </c>
      <c r="C127" s="479">
        <v>21.5</v>
      </c>
      <c r="D127" s="479">
        <v>13.3</v>
      </c>
      <c r="E127" s="480"/>
    </row>
  </sheetData>
  <mergeCells count="15">
    <mergeCell ref="A105:A106"/>
    <mergeCell ref="B105:B106"/>
    <mergeCell ref="C105:C106"/>
    <mergeCell ref="D105:D106"/>
    <mergeCell ref="E105:E106"/>
    <mergeCell ref="A8:A9"/>
    <mergeCell ref="B8:B9"/>
    <mergeCell ref="C8:C9"/>
    <mergeCell ref="D8:D9"/>
    <mergeCell ref="E8:E9"/>
    <mergeCell ref="A59:A60"/>
    <mergeCell ref="B59:B60"/>
    <mergeCell ref="C59:C60"/>
    <mergeCell ref="D59:D60"/>
    <mergeCell ref="E59:E60"/>
  </mergeCells>
  <phoneticPr fontId="6"/>
  <pageMargins left="0.7" right="0.7" top="0.75" bottom="0.75" header="0.3" footer="0.3"/>
  <pageSetup paperSize="9" scale="59" orientation="portrait" r:id="rId1"/>
  <rowBreaks count="2" manualBreakCount="2">
    <brk id="56" max="16383" man="1"/>
    <brk id="10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view="pageBreakPreview" zoomScaleNormal="100" zoomScaleSheetLayoutView="100" workbookViewId="0">
      <selection activeCell="E31" sqref="E31"/>
    </sheetView>
  </sheetViews>
  <sheetFormatPr defaultRowHeight="18.75"/>
  <cols>
    <col min="1" max="1" width="9" style="282"/>
    <col min="2" max="2" width="32.375" style="282" bestFit="1" customWidth="1"/>
    <col min="3" max="3" width="9" style="282"/>
    <col min="4" max="4" width="13.5" style="282" customWidth="1"/>
    <col min="5" max="5" width="69.75" style="282" customWidth="1"/>
    <col min="6" max="16384" width="9" style="282"/>
  </cols>
  <sheetData>
    <row r="1" spans="1:5">
      <c r="A1" s="96" t="s">
        <v>697</v>
      </c>
    </row>
    <row r="2" spans="1:5">
      <c r="A2" s="3" t="s">
        <v>691</v>
      </c>
    </row>
    <row r="3" spans="1:5">
      <c r="A3" s="82" t="s">
        <v>345</v>
      </c>
    </row>
    <row r="4" spans="1:5">
      <c r="A4" s="98" t="s">
        <v>357</v>
      </c>
    </row>
    <row r="5" spans="1:5">
      <c r="A5" s="283"/>
    </row>
    <row r="6" spans="1:5">
      <c r="A6" s="99" t="s">
        <v>369</v>
      </c>
    </row>
    <row r="7" spans="1:5">
      <c r="A7" s="100" t="s">
        <v>370</v>
      </c>
    </row>
    <row r="8" spans="1:5">
      <c r="A8" s="470" t="s">
        <v>101</v>
      </c>
      <c r="B8" s="471" t="s">
        <v>368</v>
      </c>
      <c r="C8" s="472" t="s">
        <v>371</v>
      </c>
      <c r="D8" s="472" t="s">
        <v>372</v>
      </c>
      <c r="E8" s="471" t="s">
        <v>358</v>
      </c>
    </row>
    <row r="9" spans="1:5">
      <c r="A9" s="470"/>
      <c r="B9" s="471"/>
      <c r="C9" s="472"/>
      <c r="D9" s="472"/>
      <c r="E9" s="471"/>
    </row>
    <row r="10" spans="1:5">
      <c r="A10" s="284">
        <v>1</v>
      </c>
      <c r="B10" s="285" t="s">
        <v>359</v>
      </c>
      <c r="C10" s="286">
        <v>23.5</v>
      </c>
      <c r="D10" s="286">
        <v>16</v>
      </c>
      <c r="E10" s="243"/>
    </row>
    <row r="11" spans="1:5">
      <c r="A11" s="284">
        <v>2</v>
      </c>
      <c r="B11" s="285" t="s">
        <v>359</v>
      </c>
      <c r="C11" s="286">
        <v>19.8</v>
      </c>
      <c r="D11" s="286">
        <v>15</v>
      </c>
      <c r="E11" s="243"/>
    </row>
    <row r="12" spans="1:5">
      <c r="A12" s="284">
        <v>3</v>
      </c>
      <c r="B12" s="285" t="s">
        <v>359</v>
      </c>
      <c r="C12" s="286">
        <v>19.8</v>
      </c>
      <c r="D12" s="286">
        <v>10</v>
      </c>
      <c r="E12" s="243"/>
    </row>
    <row r="13" spans="1:5">
      <c r="A13" s="284">
        <v>4</v>
      </c>
      <c r="B13" s="285" t="s">
        <v>359</v>
      </c>
      <c r="C13" s="286">
        <v>18.5</v>
      </c>
      <c r="D13" s="286">
        <v>3</v>
      </c>
      <c r="E13" s="243"/>
    </row>
    <row r="14" spans="1:5">
      <c r="A14" s="284">
        <v>5</v>
      </c>
      <c r="B14" s="285" t="s">
        <v>359</v>
      </c>
      <c r="C14" s="286">
        <v>17.7</v>
      </c>
      <c r="D14" s="286">
        <v>10.5</v>
      </c>
      <c r="E14" s="243"/>
    </row>
    <row r="15" spans="1:5">
      <c r="A15" s="284">
        <v>6</v>
      </c>
      <c r="B15" s="285" t="s">
        <v>359</v>
      </c>
      <c r="C15" s="286">
        <v>15.5</v>
      </c>
      <c r="D15" s="286">
        <v>16</v>
      </c>
      <c r="E15" s="243"/>
    </row>
    <row r="16" spans="1:5">
      <c r="A16" s="284">
        <v>7</v>
      </c>
      <c r="B16" s="285" t="s">
        <v>359</v>
      </c>
      <c r="C16" s="286">
        <v>15.3</v>
      </c>
      <c r="D16" s="286">
        <v>14.4</v>
      </c>
      <c r="E16" s="243"/>
    </row>
    <row r="17" spans="1:5">
      <c r="A17" s="284">
        <v>8</v>
      </c>
      <c r="B17" s="285" t="s">
        <v>359</v>
      </c>
      <c r="C17" s="286">
        <v>9.8000000000000007</v>
      </c>
      <c r="D17" s="286">
        <v>9</v>
      </c>
      <c r="E17" s="243"/>
    </row>
    <row r="18" spans="1:5">
      <c r="A18" s="284">
        <v>9</v>
      </c>
      <c r="B18" s="285" t="s">
        <v>359</v>
      </c>
      <c r="C18" s="286">
        <v>8.9</v>
      </c>
      <c r="D18" s="286">
        <v>9.5</v>
      </c>
      <c r="E18" s="243"/>
    </row>
    <row r="19" spans="1:5">
      <c r="A19" s="284">
        <v>10</v>
      </c>
      <c r="B19" s="285" t="s">
        <v>359</v>
      </c>
      <c r="C19" s="286">
        <v>8.3000000000000007</v>
      </c>
      <c r="D19" s="286">
        <v>7.5</v>
      </c>
      <c r="E19" s="243"/>
    </row>
    <row r="20" spans="1:5">
      <c r="A20" s="284">
        <v>11</v>
      </c>
      <c r="B20" s="285" t="s">
        <v>332</v>
      </c>
      <c r="C20" s="286">
        <v>17.3</v>
      </c>
      <c r="D20" s="286">
        <v>8.5</v>
      </c>
      <c r="E20" s="243"/>
    </row>
    <row r="21" spans="1:5">
      <c r="A21" s="284">
        <v>12</v>
      </c>
      <c r="B21" s="285" t="s">
        <v>332</v>
      </c>
      <c r="C21" s="286">
        <v>11.9</v>
      </c>
      <c r="D21" s="286">
        <v>11</v>
      </c>
      <c r="E21" s="243"/>
    </row>
    <row r="22" spans="1:5">
      <c r="A22" s="284">
        <v>13</v>
      </c>
      <c r="B22" s="285" t="s">
        <v>332</v>
      </c>
      <c r="C22" s="286">
        <v>10.5</v>
      </c>
      <c r="D22" s="286">
        <v>9.8000000000000007</v>
      </c>
      <c r="E22" s="243"/>
    </row>
    <row r="23" spans="1:5">
      <c r="A23" s="284">
        <v>14</v>
      </c>
      <c r="B23" s="285" t="s">
        <v>332</v>
      </c>
      <c r="C23" s="286">
        <v>8.4</v>
      </c>
      <c r="D23" s="286">
        <v>7</v>
      </c>
      <c r="E23" s="243"/>
    </row>
    <row r="24" spans="1:5">
      <c r="A24" s="284">
        <v>15</v>
      </c>
      <c r="B24" s="285" t="s">
        <v>332</v>
      </c>
      <c r="C24" s="286">
        <f>5.9+5.4</f>
        <v>11.3</v>
      </c>
      <c r="D24" s="286">
        <v>5</v>
      </c>
      <c r="E24" s="243"/>
    </row>
    <row r="25" spans="1:5">
      <c r="A25" s="284">
        <v>16</v>
      </c>
      <c r="B25" s="285" t="s">
        <v>332</v>
      </c>
      <c r="C25" s="286">
        <v>4.8</v>
      </c>
      <c r="D25" s="286">
        <v>4.4000000000000004</v>
      </c>
      <c r="E25" s="243"/>
    </row>
    <row r="26" spans="1:5">
      <c r="A26" s="284">
        <v>17</v>
      </c>
      <c r="B26" s="285" t="s">
        <v>360</v>
      </c>
      <c r="C26" s="286">
        <v>15.2</v>
      </c>
      <c r="D26" s="286">
        <v>11</v>
      </c>
      <c r="E26" s="243"/>
    </row>
    <row r="27" spans="1:5">
      <c r="A27" s="284">
        <v>18</v>
      </c>
      <c r="B27" s="285" t="s">
        <v>360</v>
      </c>
      <c r="C27" s="286">
        <v>10.3</v>
      </c>
      <c r="D27" s="286">
        <v>9.8000000000000007</v>
      </c>
      <c r="E27" s="243"/>
    </row>
    <row r="28" spans="1:5">
      <c r="A28" s="284">
        <v>19</v>
      </c>
      <c r="B28" s="285" t="s">
        <v>360</v>
      </c>
      <c r="C28" s="286">
        <v>9.1</v>
      </c>
      <c r="D28" s="286">
        <v>9.5</v>
      </c>
      <c r="E28" s="243"/>
    </row>
    <row r="29" spans="1:5">
      <c r="A29" s="284">
        <v>20</v>
      </c>
      <c r="B29" s="285" t="s">
        <v>360</v>
      </c>
      <c r="C29" s="286">
        <v>8.6</v>
      </c>
      <c r="D29" s="286">
        <v>9</v>
      </c>
      <c r="E29" s="243"/>
    </row>
    <row r="30" spans="1:5">
      <c r="A30" s="284">
        <v>21</v>
      </c>
      <c r="B30" s="285" t="s">
        <v>360</v>
      </c>
      <c r="C30" s="286">
        <v>3.3</v>
      </c>
      <c r="D30" s="286">
        <v>10</v>
      </c>
      <c r="E30" s="243"/>
    </row>
    <row r="31" spans="1:5">
      <c r="A31" s="284">
        <v>22</v>
      </c>
      <c r="B31" s="285" t="s">
        <v>361</v>
      </c>
      <c r="C31" s="286">
        <v>11.3</v>
      </c>
      <c r="D31" s="286">
        <v>9.5</v>
      </c>
      <c r="E31" s="243"/>
    </row>
    <row r="32" spans="1:5">
      <c r="A32" s="284">
        <v>23</v>
      </c>
      <c r="B32" s="285" t="s">
        <v>361</v>
      </c>
      <c r="C32" s="286">
        <v>11.1</v>
      </c>
      <c r="D32" s="286">
        <v>3</v>
      </c>
      <c r="E32" s="243"/>
    </row>
    <row r="33" spans="1:5">
      <c r="A33" s="284">
        <v>24</v>
      </c>
      <c r="B33" s="285" t="s">
        <v>362</v>
      </c>
      <c r="C33" s="286">
        <v>7.8</v>
      </c>
      <c r="D33" s="286">
        <v>8</v>
      </c>
      <c r="E33" s="243"/>
    </row>
    <row r="34" spans="1:5">
      <c r="A34" s="284">
        <v>25</v>
      </c>
      <c r="B34" s="285" t="s">
        <v>362</v>
      </c>
      <c r="C34" s="286">
        <v>7.2</v>
      </c>
      <c r="D34" s="286">
        <v>6</v>
      </c>
      <c r="E34" s="243"/>
    </row>
    <row r="35" spans="1:5">
      <c r="A35" s="284">
        <v>26</v>
      </c>
      <c r="B35" s="285" t="s">
        <v>363</v>
      </c>
      <c r="C35" s="286">
        <f>7.1+3.4</f>
        <v>10.5</v>
      </c>
      <c r="D35" s="286">
        <v>7</v>
      </c>
      <c r="E35" s="243"/>
    </row>
    <row r="36" spans="1:5">
      <c r="A36" s="284">
        <v>27</v>
      </c>
      <c r="B36" s="285" t="s">
        <v>363</v>
      </c>
      <c r="C36" s="286">
        <f>4.4+3.8</f>
        <v>8.1999999999999993</v>
      </c>
      <c r="D36" s="286">
        <v>3.5</v>
      </c>
      <c r="E36" s="243"/>
    </row>
    <row r="37" spans="1:5">
      <c r="A37" s="284">
        <v>28</v>
      </c>
      <c r="B37" s="285" t="s">
        <v>363</v>
      </c>
      <c r="C37" s="286">
        <f>4.1+5.2+3.9</f>
        <v>13.200000000000001</v>
      </c>
      <c r="D37" s="286">
        <v>3</v>
      </c>
      <c r="E37" s="243"/>
    </row>
    <row r="38" spans="1:5">
      <c r="A38" s="284">
        <v>29</v>
      </c>
      <c r="B38" s="285" t="s">
        <v>363</v>
      </c>
      <c r="C38" s="286">
        <f>3.8+3.1</f>
        <v>6.9</v>
      </c>
      <c r="D38" s="286">
        <v>4</v>
      </c>
      <c r="E38" s="243"/>
    </row>
    <row r="39" spans="1:5">
      <c r="A39" s="284">
        <v>30</v>
      </c>
      <c r="B39" s="285" t="s">
        <v>363</v>
      </c>
      <c r="C39" s="286">
        <f>3.4+4.1+3.2+3.9</f>
        <v>14.6</v>
      </c>
      <c r="D39" s="286">
        <v>19</v>
      </c>
      <c r="E39" s="243"/>
    </row>
    <row r="40" spans="1:5">
      <c r="A40" s="284">
        <v>31</v>
      </c>
      <c r="B40" s="285" t="s">
        <v>363</v>
      </c>
      <c r="C40" s="286">
        <f>2.8+3.9+3.1</f>
        <v>9.7999999999999989</v>
      </c>
      <c r="D40" s="286">
        <v>3</v>
      </c>
      <c r="E40" s="243"/>
    </row>
    <row r="41" spans="1:5">
      <c r="A41" s="284">
        <v>32</v>
      </c>
      <c r="B41" s="285" t="s">
        <v>363</v>
      </c>
      <c r="C41" s="286">
        <v>4.0999999999999996</v>
      </c>
      <c r="D41" s="286">
        <v>3.5</v>
      </c>
      <c r="E41" s="243"/>
    </row>
    <row r="42" spans="1:5">
      <c r="A42" s="284">
        <v>33</v>
      </c>
      <c r="B42" s="285" t="s">
        <v>363</v>
      </c>
      <c r="C42" s="286">
        <v>3.6</v>
      </c>
      <c r="D42" s="286">
        <v>4.0999999999999996</v>
      </c>
      <c r="E42" s="243"/>
    </row>
    <row r="43" spans="1:5">
      <c r="A43" s="284">
        <v>34</v>
      </c>
      <c r="B43" s="285" t="s">
        <v>333</v>
      </c>
      <c r="C43" s="286">
        <v>3.9</v>
      </c>
      <c r="D43" s="286">
        <v>3.8</v>
      </c>
      <c r="E43" s="243"/>
    </row>
    <row r="44" spans="1:5">
      <c r="A44" s="284">
        <v>35</v>
      </c>
      <c r="B44" s="285" t="s">
        <v>364</v>
      </c>
      <c r="C44" s="286">
        <f>2.2+2.5</f>
        <v>4.7</v>
      </c>
      <c r="D44" s="286">
        <v>3.5</v>
      </c>
      <c r="E44" s="243"/>
    </row>
    <row r="45" spans="1:5">
      <c r="A45" s="284">
        <v>36</v>
      </c>
      <c r="B45" s="285" t="s">
        <v>365</v>
      </c>
      <c r="C45" s="286">
        <v>2.2000000000000002</v>
      </c>
      <c r="D45" s="286">
        <v>2.2999999999999998</v>
      </c>
      <c r="E45" s="243"/>
    </row>
    <row r="47" spans="1:5">
      <c r="A47" s="99" t="s">
        <v>97</v>
      </c>
      <c r="B47" s="287"/>
      <c r="C47" s="288"/>
      <c r="D47" s="288"/>
      <c r="E47" s="287"/>
    </row>
    <row r="48" spans="1:5">
      <c r="A48" s="99" t="s">
        <v>373</v>
      </c>
      <c r="B48" s="287"/>
      <c r="C48" s="288"/>
      <c r="D48" s="288"/>
      <c r="E48" s="287"/>
    </row>
    <row r="49" spans="1:5" s="289" customFormat="1">
      <c r="A49" s="470" t="s">
        <v>101</v>
      </c>
      <c r="B49" s="471" t="s">
        <v>92</v>
      </c>
      <c r="C49" s="472" t="s">
        <v>371</v>
      </c>
      <c r="D49" s="472" t="s">
        <v>94</v>
      </c>
      <c r="E49" s="471" t="s">
        <v>358</v>
      </c>
    </row>
    <row r="50" spans="1:5" s="289" customFormat="1">
      <c r="A50" s="470"/>
      <c r="B50" s="471"/>
      <c r="C50" s="472"/>
      <c r="D50" s="472"/>
      <c r="E50" s="471"/>
    </row>
    <row r="51" spans="1:5">
      <c r="A51" s="284">
        <v>1</v>
      </c>
      <c r="B51" s="290" t="s">
        <v>359</v>
      </c>
      <c r="C51" s="291">
        <v>24.8</v>
      </c>
      <c r="D51" s="291">
        <v>12</v>
      </c>
      <c r="E51" s="292"/>
    </row>
    <row r="52" spans="1:5">
      <c r="A52" s="284">
        <v>2</v>
      </c>
      <c r="B52" s="290" t="s">
        <v>359</v>
      </c>
      <c r="C52" s="291">
        <v>24</v>
      </c>
      <c r="D52" s="291">
        <v>14</v>
      </c>
      <c r="E52" s="292"/>
    </row>
    <row r="53" spans="1:5">
      <c r="A53" s="284">
        <v>3</v>
      </c>
      <c r="B53" s="290" t="s">
        <v>359</v>
      </c>
      <c r="C53" s="291">
        <v>23</v>
      </c>
      <c r="D53" s="291">
        <v>11</v>
      </c>
      <c r="E53" s="292"/>
    </row>
    <row r="54" spans="1:5">
      <c r="A54" s="284">
        <v>4</v>
      </c>
      <c r="B54" s="290" t="s">
        <v>359</v>
      </c>
      <c r="C54" s="291">
        <v>20.7</v>
      </c>
      <c r="D54" s="291">
        <v>13</v>
      </c>
      <c r="E54" s="292"/>
    </row>
    <row r="55" spans="1:5">
      <c r="A55" s="284">
        <v>5</v>
      </c>
      <c r="B55" s="290" t="s">
        <v>359</v>
      </c>
      <c r="C55" s="291">
        <v>19.3</v>
      </c>
      <c r="D55" s="291">
        <v>12</v>
      </c>
      <c r="E55" s="292"/>
    </row>
    <row r="56" spans="1:5">
      <c r="A56" s="284">
        <v>6</v>
      </c>
      <c r="B56" s="290" t="s">
        <v>359</v>
      </c>
      <c r="C56" s="291">
        <v>16.100000000000001</v>
      </c>
      <c r="D56" s="291">
        <v>10</v>
      </c>
      <c r="E56" s="292"/>
    </row>
    <row r="57" spans="1:5">
      <c r="A57" s="284">
        <v>7</v>
      </c>
      <c r="B57" s="290" t="s">
        <v>359</v>
      </c>
      <c r="C57" s="291">
        <v>14</v>
      </c>
      <c r="D57" s="291">
        <v>10</v>
      </c>
      <c r="E57" s="292"/>
    </row>
    <row r="58" spans="1:5">
      <c r="A58" s="284">
        <v>8</v>
      </c>
      <c r="B58" s="290" t="s">
        <v>359</v>
      </c>
      <c r="C58" s="291">
        <v>13.7</v>
      </c>
      <c r="D58" s="291">
        <v>7.5</v>
      </c>
      <c r="E58" s="292"/>
    </row>
    <row r="59" spans="1:5">
      <c r="A59" s="284">
        <v>9</v>
      </c>
      <c r="B59" s="290" t="s">
        <v>359</v>
      </c>
      <c r="C59" s="291">
        <v>11</v>
      </c>
      <c r="D59" s="291">
        <v>11.7</v>
      </c>
      <c r="E59" s="292"/>
    </row>
    <row r="60" spans="1:5">
      <c r="A60" s="284">
        <v>10</v>
      </c>
      <c r="B60" s="290" t="s">
        <v>359</v>
      </c>
      <c r="C60" s="291">
        <v>11</v>
      </c>
      <c r="D60" s="291">
        <v>12</v>
      </c>
      <c r="E60" s="292"/>
    </row>
    <row r="61" spans="1:5">
      <c r="A61" s="284">
        <v>11</v>
      </c>
      <c r="B61" s="290" t="s">
        <v>359</v>
      </c>
      <c r="C61" s="291">
        <v>10.4</v>
      </c>
      <c r="D61" s="291">
        <v>8.5</v>
      </c>
      <c r="E61" s="292"/>
    </row>
    <row r="62" spans="1:5">
      <c r="A62" s="284">
        <v>12</v>
      </c>
      <c r="B62" s="290" t="s">
        <v>359</v>
      </c>
      <c r="C62" s="291">
        <v>9.3000000000000007</v>
      </c>
      <c r="D62" s="291">
        <v>7</v>
      </c>
      <c r="E62" s="292"/>
    </row>
    <row r="63" spans="1:5">
      <c r="A63" s="284">
        <v>13</v>
      </c>
      <c r="B63" s="290" t="s">
        <v>359</v>
      </c>
      <c r="C63" s="291">
        <v>8.8000000000000007</v>
      </c>
      <c r="D63" s="291">
        <v>15</v>
      </c>
      <c r="E63" s="292"/>
    </row>
    <row r="64" spans="1:5">
      <c r="A64" s="284">
        <v>14</v>
      </c>
      <c r="B64" s="290" t="s">
        <v>359</v>
      </c>
      <c r="C64" s="291">
        <v>8</v>
      </c>
      <c r="D64" s="291">
        <v>8.8000000000000007</v>
      </c>
      <c r="E64" s="292"/>
    </row>
    <row r="65" spans="1:5">
      <c r="A65" s="284">
        <v>15</v>
      </c>
      <c r="B65" s="290" t="s">
        <v>359</v>
      </c>
      <c r="C65" s="291">
        <v>7.9</v>
      </c>
      <c r="D65" s="291">
        <v>11</v>
      </c>
      <c r="E65" s="292"/>
    </row>
    <row r="66" spans="1:5">
      <c r="A66" s="284">
        <v>16</v>
      </c>
      <c r="B66" s="290" t="s">
        <v>363</v>
      </c>
      <c r="C66" s="291">
        <v>6.4</v>
      </c>
      <c r="D66" s="291">
        <v>5</v>
      </c>
      <c r="E66" s="292"/>
    </row>
    <row r="67" spans="1:5">
      <c r="A67" s="284">
        <v>17</v>
      </c>
      <c r="B67" s="290" t="s">
        <v>363</v>
      </c>
      <c r="C67" s="291">
        <v>4.4000000000000004</v>
      </c>
      <c r="D67" s="291">
        <v>5.5</v>
      </c>
      <c r="E67" s="292"/>
    </row>
    <row r="68" spans="1:5">
      <c r="A68" s="284">
        <v>18</v>
      </c>
      <c r="B68" s="290" t="s">
        <v>363</v>
      </c>
      <c r="C68" s="291">
        <v>4.3</v>
      </c>
      <c r="D68" s="291">
        <v>4</v>
      </c>
      <c r="E68" s="292"/>
    </row>
    <row r="69" spans="1:5">
      <c r="A69" s="284">
        <v>19</v>
      </c>
      <c r="B69" s="290" t="s">
        <v>363</v>
      </c>
      <c r="C69" s="291">
        <v>6</v>
      </c>
      <c r="D69" s="291">
        <v>5</v>
      </c>
      <c r="E69" s="292"/>
    </row>
    <row r="70" spans="1:5">
      <c r="A70" s="284">
        <v>20</v>
      </c>
      <c r="B70" s="290" t="s">
        <v>363</v>
      </c>
      <c r="C70" s="291">
        <v>5.8</v>
      </c>
      <c r="D70" s="291">
        <v>4.5</v>
      </c>
      <c r="E70" s="292"/>
    </row>
    <row r="71" spans="1:5">
      <c r="A71" s="284">
        <v>21</v>
      </c>
      <c r="B71" s="290" t="s">
        <v>363</v>
      </c>
      <c r="C71" s="291">
        <v>4</v>
      </c>
      <c r="D71" s="291">
        <v>4.5</v>
      </c>
      <c r="E71" s="292"/>
    </row>
    <row r="72" spans="1:5">
      <c r="A72" s="284">
        <v>22</v>
      </c>
      <c r="B72" s="290" t="s">
        <v>347</v>
      </c>
      <c r="C72" s="291">
        <v>10.199999999999999</v>
      </c>
      <c r="D72" s="291">
        <v>7.5</v>
      </c>
      <c r="E72" s="292"/>
    </row>
    <row r="73" spans="1:5">
      <c r="A73" s="284">
        <v>23</v>
      </c>
      <c r="B73" s="290" t="s">
        <v>347</v>
      </c>
      <c r="C73" s="291">
        <v>7.2</v>
      </c>
      <c r="D73" s="291">
        <v>6</v>
      </c>
      <c r="E73" s="292"/>
    </row>
    <row r="74" spans="1:5">
      <c r="A74" s="284">
        <v>24</v>
      </c>
      <c r="B74" s="290" t="s">
        <v>347</v>
      </c>
      <c r="C74" s="291">
        <v>4.7</v>
      </c>
      <c r="D74" s="291">
        <v>5</v>
      </c>
      <c r="E74" s="292"/>
    </row>
    <row r="75" spans="1:5">
      <c r="A75" s="284">
        <v>25</v>
      </c>
      <c r="B75" s="290" t="s">
        <v>332</v>
      </c>
      <c r="C75" s="291">
        <v>12.5</v>
      </c>
      <c r="D75" s="291">
        <v>7.5</v>
      </c>
      <c r="E75" s="292"/>
    </row>
    <row r="76" spans="1:5">
      <c r="A76" s="284">
        <v>26</v>
      </c>
      <c r="B76" s="290" t="s">
        <v>332</v>
      </c>
      <c r="C76" s="291">
        <v>7.6</v>
      </c>
      <c r="D76" s="291">
        <v>8.5</v>
      </c>
      <c r="E76" s="292"/>
    </row>
    <row r="77" spans="1:5">
      <c r="A77" s="284">
        <v>27</v>
      </c>
      <c r="B77" s="290" t="s">
        <v>332</v>
      </c>
      <c r="C77" s="291">
        <v>6</v>
      </c>
      <c r="D77" s="291">
        <v>5.5</v>
      </c>
      <c r="E77" s="292"/>
    </row>
    <row r="78" spans="1:5">
      <c r="A78" s="284">
        <v>28</v>
      </c>
      <c r="B78" s="290" t="s">
        <v>332</v>
      </c>
      <c r="C78" s="291">
        <v>5</v>
      </c>
      <c r="D78" s="291">
        <v>8</v>
      </c>
      <c r="E78" s="292"/>
    </row>
    <row r="79" spans="1:5">
      <c r="A79" s="284">
        <v>29</v>
      </c>
      <c r="B79" s="290" t="s">
        <v>332</v>
      </c>
      <c r="C79" s="291">
        <v>4.7</v>
      </c>
      <c r="D79" s="291">
        <v>5.5</v>
      </c>
      <c r="E79" s="292"/>
    </row>
    <row r="80" spans="1:5">
      <c r="A80" s="284">
        <v>30</v>
      </c>
      <c r="B80" s="290" t="s">
        <v>360</v>
      </c>
      <c r="C80" s="291">
        <v>15.5</v>
      </c>
      <c r="D80" s="291">
        <v>10</v>
      </c>
      <c r="E80" s="292"/>
    </row>
    <row r="81" spans="1:5">
      <c r="A81" s="284">
        <v>31</v>
      </c>
      <c r="B81" s="290" t="s">
        <v>360</v>
      </c>
      <c r="C81" s="291">
        <v>8.5</v>
      </c>
      <c r="D81" s="291">
        <v>7.5</v>
      </c>
      <c r="E81" s="292"/>
    </row>
    <row r="82" spans="1:5">
      <c r="A82" s="284">
        <v>32</v>
      </c>
      <c r="B82" s="290" t="s">
        <v>360</v>
      </c>
      <c r="C82" s="291">
        <v>4.7</v>
      </c>
      <c r="D82" s="291">
        <v>3.5</v>
      </c>
      <c r="E82" s="292"/>
    </row>
    <row r="83" spans="1:5">
      <c r="A83" s="284">
        <v>33</v>
      </c>
      <c r="B83" s="290" t="s">
        <v>360</v>
      </c>
      <c r="C83" s="291">
        <v>4</v>
      </c>
      <c r="D83" s="291">
        <v>5</v>
      </c>
      <c r="E83" s="292"/>
    </row>
    <row r="84" spans="1:5">
      <c r="A84" s="284">
        <v>34</v>
      </c>
      <c r="B84" s="290" t="s">
        <v>366</v>
      </c>
      <c r="C84" s="291">
        <v>11.7</v>
      </c>
      <c r="D84" s="291">
        <v>8</v>
      </c>
      <c r="E84" s="292"/>
    </row>
    <row r="85" spans="1:5">
      <c r="A85" s="284">
        <v>35</v>
      </c>
      <c r="B85" s="290" t="s">
        <v>366</v>
      </c>
      <c r="C85" s="291">
        <v>9.8000000000000007</v>
      </c>
      <c r="D85" s="291">
        <v>6.5</v>
      </c>
      <c r="E85" s="292"/>
    </row>
    <row r="86" spans="1:5">
      <c r="A86" s="284">
        <v>36</v>
      </c>
      <c r="B86" s="290" t="s">
        <v>366</v>
      </c>
      <c r="C86" s="291">
        <v>7.2</v>
      </c>
      <c r="D86" s="291">
        <v>4.5</v>
      </c>
      <c r="E86" s="292"/>
    </row>
    <row r="87" spans="1:5">
      <c r="A87" s="284">
        <v>37</v>
      </c>
      <c r="B87" s="290" t="s">
        <v>348</v>
      </c>
      <c r="C87" s="291">
        <v>17.5</v>
      </c>
      <c r="D87" s="291">
        <v>7.5</v>
      </c>
      <c r="E87" s="292"/>
    </row>
    <row r="88" spans="1:5">
      <c r="A88" s="284">
        <v>38</v>
      </c>
      <c r="B88" s="290" t="s">
        <v>348</v>
      </c>
      <c r="C88" s="291">
        <v>6.2</v>
      </c>
      <c r="D88" s="291">
        <v>4.5</v>
      </c>
      <c r="E88" s="292"/>
    </row>
    <row r="89" spans="1:5">
      <c r="A89" s="284">
        <v>39</v>
      </c>
      <c r="B89" s="290" t="s">
        <v>361</v>
      </c>
      <c r="C89" s="291">
        <v>11.8</v>
      </c>
      <c r="D89" s="291">
        <v>8.5</v>
      </c>
      <c r="E89" s="292"/>
    </row>
    <row r="90" spans="1:5">
      <c r="A90" s="284">
        <v>40</v>
      </c>
      <c r="B90" s="290" t="s">
        <v>361</v>
      </c>
      <c r="C90" s="291">
        <v>4.0999999999999996</v>
      </c>
      <c r="D90" s="291">
        <v>5</v>
      </c>
      <c r="E90" s="292"/>
    </row>
    <row r="91" spans="1:5">
      <c r="A91" s="284">
        <v>41</v>
      </c>
      <c r="B91" s="290" t="s">
        <v>333</v>
      </c>
      <c r="C91" s="291">
        <v>4.2</v>
      </c>
      <c r="D91" s="291">
        <v>3.5</v>
      </c>
      <c r="E91" s="292"/>
    </row>
    <row r="92" spans="1:5">
      <c r="A92" s="284">
        <v>42</v>
      </c>
      <c r="B92" s="290" t="s">
        <v>367</v>
      </c>
      <c r="C92" s="291">
        <v>4</v>
      </c>
      <c r="D92" s="291">
        <v>2.5</v>
      </c>
      <c r="E92" s="292"/>
    </row>
    <row r="93" spans="1:5">
      <c r="A93" s="293"/>
      <c r="B93" s="294"/>
      <c r="C93" s="295"/>
      <c r="D93" s="295"/>
    </row>
    <row r="94" spans="1:5">
      <c r="A94" s="99" t="s">
        <v>99</v>
      </c>
    </row>
    <row r="95" spans="1:5">
      <c r="A95" s="99" t="s">
        <v>100</v>
      </c>
    </row>
    <row r="96" spans="1:5" s="289" customFormat="1">
      <c r="A96" s="470" t="s">
        <v>101</v>
      </c>
      <c r="B96" s="471" t="s">
        <v>368</v>
      </c>
      <c r="C96" s="472" t="s">
        <v>371</v>
      </c>
      <c r="D96" s="472" t="s">
        <v>94</v>
      </c>
      <c r="E96" s="471" t="s">
        <v>358</v>
      </c>
    </row>
    <row r="97" spans="1:5" s="289" customFormat="1">
      <c r="A97" s="470"/>
      <c r="B97" s="471"/>
      <c r="C97" s="472"/>
      <c r="D97" s="472"/>
      <c r="E97" s="471"/>
    </row>
    <row r="98" spans="1:5">
      <c r="A98" s="284">
        <v>1</v>
      </c>
      <c r="B98" s="285" t="s">
        <v>359</v>
      </c>
      <c r="C98" s="286">
        <f>24.2</f>
        <v>24.2</v>
      </c>
      <c r="D98" s="286">
        <v>14.3</v>
      </c>
      <c r="E98" s="296"/>
    </row>
    <row r="99" spans="1:5">
      <c r="A99" s="284">
        <v>2</v>
      </c>
      <c r="B99" s="285" t="s">
        <v>359</v>
      </c>
      <c r="C99" s="286">
        <f>23.4+23.3</f>
        <v>46.7</v>
      </c>
      <c r="D99" s="286">
        <v>13.4</v>
      </c>
      <c r="E99" s="296"/>
    </row>
    <row r="100" spans="1:5">
      <c r="A100" s="284">
        <v>3</v>
      </c>
      <c r="B100" s="285" t="s">
        <v>359</v>
      </c>
      <c r="C100" s="286">
        <v>22.1</v>
      </c>
      <c r="D100" s="286">
        <v>12.6</v>
      </c>
      <c r="E100" s="296"/>
    </row>
    <row r="101" spans="1:5">
      <c r="A101" s="284">
        <v>4</v>
      </c>
      <c r="B101" s="285" t="s">
        <v>359</v>
      </c>
      <c r="C101" s="286">
        <v>21.1</v>
      </c>
      <c r="D101" s="286">
        <v>15.6</v>
      </c>
      <c r="E101" s="296"/>
    </row>
    <row r="102" spans="1:5">
      <c r="A102" s="284">
        <v>5</v>
      </c>
      <c r="B102" s="285" t="s">
        <v>359</v>
      </c>
      <c r="C102" s="286">
        <v>20.3</v>
      </c>
      <c r="D102" s="286">
        <v>18.3</v>
      </c>
      <c r="E102" s="296"/>
    </row>
    <row r="103" spans="1:5">
      <c r="A103" s="284">
        <v>6</v>
      </c>
      <c r="B103" s="285" t="s">
        <v>359</v>
      </c>
      <c r="C103" s="286">
        <v>20</v>
      </c>
      <c r="D103" s="286">
        <v>11.3</v>
      </c>
      <c r="E103" s="296"/>
    </row>
    <row r="104" spans="1:5">
      <c r="A104" s="284">
        <v>7</v>
      </c>
      <c r="B104" s="285" t="s">
        <v>359</v>
      </c>
      <c r="C104" s="286">
        <v>18.5</v>
      </c>
      <c r="D104" s="286">
        <v>12.4</v>
      </c>
      <c r="E104" s="296"/>
    </row>
    <row r="105" spans="1:5">
      <c r="A105" s="284">
        <v>8</v>
      </c>
      <c r="B105" s="285" t="s">
        <v>359</v>
      </c>
      <c r="C105" s="286">
        <v>18.2</v>
      </c>
      <c r="D105" s="286">
        <v>15.7</v>
      </c>
      <c r="E105" s="296"/>
    </row>
    <row r="106" spans="1:5">
      <c r="A106" s="284">
        <v>9</v>
      </c>
      <c r="B106" s="285" t="s">
        <v>359</v>
      </c>
      <c r="C106" s="286">
        <f>15.6+17.7</f>
        <v>33.299999999999997</v>
      </c>
      <c r="D106" s="286">
        <v>18.8</v>
      </c>
      <c r="E106" s="296"/>
    </row>
    <row r="107" spans="1:5">
      <c r="A107" s="284">
        <v>10</v>
      </c>
      <c r="B107" s="285" t="s">
        <v>359</v>
      </c>
      <c r="C107" s="286">
        <f>13.7+19.3</f>
        <v>33</v>
      </c>
      <c r="D107" s="286">
        <v>14.6</v>
      </c>
      <c r="E107" s="296"/>
    </row>
    <row r="108" spans="1:5">
      <c r="A108" s="284">
        <v>11</v>
      </c>
      <c r="B108" s="285" t="s">
        <v>359</v>
      </c>
      <c r="C108" s="286">
        <v>13</v>
      </c>
      <c r="D108" s="286">
        <v>18.5</v>
      </c>
      <c r="E108" s="296"/>
    </row>
    <row r="109" spans="1:5">
      <c r="A109" s="284">
        <v>12</v>
      </c>
      <c r="B109" s="285" t="s">
        <v>332</v>
      </c>
      <c r="C109" s="286">
        <f>12.8+25.8+16.3</f>
        <v>54.900000000000006</v>
      </c>
      <c r="D109" s="286">
        <v>6.8</v>
      </c>
      <c r="E109" s="296"/>
    </row>
  </sheetData>
  <mergeCells count="15">
    <mergeCell ref="A96:A97"/>
    <mergeCell ref="B96:B97"/>
    <mergeCell ref="C96:C97"/>
    <mergeCell ref="D96:D97"/>
    <mergeCell ref="E96:E97"/>
    <mergeCell ref="A8:A9"/>
    <mergeCell ref="B8:B9"/>
    <mergeCell ref="C8:C9"/>
    <mergeCell ref="D8:D9"/>
    <mergeCell ref="E8:E9"/>
    <mergeCell ref="A49:A50"/>
    <mergeCell ref="B49:B50"/>
    <mergeCell ref="C49:C50"/>
    <mergeCell ref="D49:D50"/>
    <mergeCell ref="E49:E50"/>
  </mergeCells>
  <phoneticPr fontId="6"/>
  <pageMargins left="0.7" right="0.7" top="0.75" bottom="0.75" header="0.3" footer="0.3"/>
  <pageSetup paperSize="9" scale="59" orientation="portrait" r:id="rId1"/>
  <rowBreaks count="2" manualBreakCount="2">
    <brk id="46" max="16383" man="1"/>
    <brk id="9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view="pageBreakPreview" zoomScaleNormal="100" zoomScaleSheetLayoutView="100" workbookViewId="0"/>
  </sheetViews>
  <sheetFormatPr defaultRowHeight="18.75"/>
  <cols>
    <col min="1" max="1" width="9" style="282"/>
    <col min="2" max="2" width="32.375" style="282" bestFit="1" customWidth="1"/>
    <col min="3" max="3" width="9" style="282"/>
    <col min="4" max="4" width="13.5" style="282" customWidth="1"/>
    <col min="5" max="5" width="69.75" style="282" customWidth="1"/>
    <col min="6" max="16384" width="9" style="282"/>
  </cols>
  <sheetData>
    <row r="1" spans="1:5">
      <c r="A1" s="96" t="s">
        <v>698</v>
      </c>
    </row>
    <row r="2" spans="1:5">
      <c r="A2" s="276" t="s">
        <v>695</v>
      </c>
    </row>
    <row r="3" spans="1:5">
      <c r="A3" s="98" t="s">
        <v>374</v>
      </c>
    </row>
    <row r="4" spans="1:5">
      <c r="A4" s="98" t="s">
        <v>375</v>
      </c>
    </row>
    <row r="5" spans="1:5">
      <c r="A5" s="283"/>
    </row>
    <row r="6" spans="1:5" s="289" customFormat="1">
      <c r="A6" s="99" t="s">
        <v>376</v>
      </c>
    </row>
    <row r="7" spans="1:5" s="289" customFormat="1">
      <c r="A7" s="100" t="s">
        <v>377</v>
      </c>
    </row>
    <row r="8" spans="1:5" s="289" customFormat="1">
      <c r="A8" s="470" t="s">
        <v>101</v>
      </c>
      <c r="B8" s="471" t="s">
        <v>378</v>
      </c>
      <c r="C8" s="472" t="s">
        <v>379</v>
      </c>
      <c r="D8" s="472" t="s">
        <v>380</v>
      </c>
      <c r="E8" s="471" t="s">
        <v>381</v>
      </c>
    </row>
    <row r="9" spans="1:5" s="289" customFormat="1">
      <c r="A9" s="470"/>
      <c r="B9" s="471"/>
      <c r="C9" s="472"/>
      <c r="D9" s="472"/>
      <c r="E9" s="471"/>
    </row>
    <row r="10" spans="1:5">
      <c r="A10" s="297">
        <v>1</v>
      </c>
      <c r="B10" s="298" t="s">
        <v>347</v>
      </c>
      <c r="C10" s="286">
        <f>5.8+6.1+6.2+5.9</f>
        <v>24</v>
      </c>
      <c r="D10" s="286">
        <v>5.6</v>
      </c>
      <c r="E10" s="299"/>
    </row>
    <row r="11" spans="1:5">
      <c r="A11" s="297">
        <v>2</v>
      </c>
      <c r="B11" s="298" t="s">
        <v>347</v>
      </c>
      <c r="C11" s="286">
        <f>3.9+2.9</f>
        <v>6.8</v>
      </c>
      <c r="D11" s="286">
        <v>5.5</v>
      </c>
      <c r="E11" s="299"/>
    </row>
    <row r="12" spans="1:5">
      <c r="A12" s="297">
        <v>3</v>
      </c>
      <c r="B12" s="298" t="s">
        <v>347</v>
      </c>
      <c r="C12" s="286">
        <f>12.2+8.2</f>
        <v>20.399999999999999</v>
      </c>
      <c r="D12" s="286">
        <v>10</v>
      </c>
      <c r="E12" s="299"/>
    </row>
    <row r="13" spans="1:5">
      <c r="A13" s="297">
        <v>4</v>
      </c>
      <c r="B13" s="298" t="s">
        <v>347</v>
      </c>
      <c r="C13" s="286">
        <v>7.8</v>
      </c>
      <c r="D13" s="286">
        <v>5.4</v>
      </c>
      <c r="E13" s="299"/>
    </row>
    <row r="14" spans="1:5">
      <c r="A14" s="297">
        <v>5</v>
      </c>
      <c r="B14" s="298" t="s">
        <v>347</v>
      </c>
      <c r="C14" s="286">
        <v>5.2</v>
      </c>
      <c r="D14" s="286">
        <v>5.8</v>
      </c>
      <c r="E14" s="299"/>
    </row>
    <row r="15" spans="1:5">
      <c r="A15" s="297">
        <v>6</v>
      </c>
      <c r="B15" s="298" t="s">
        <v>347</v>
      </c>
      <c r="C15" s="286">
        <v>4.8</v>
      </c>
      <c r="D15" s="286">
        <v>4.8</v>
      </c>
      <c r="E15" s="299"/>
    </row>
    <row r="16" spans="1:5">
      <c r="A16" s="297">
        <v>7</v>
      </c>
      <c r="B16" s="298" t="s">
        <v>347</v>
      </c>
      <c r="C16" s="286">
        <v>4.3</v>
      </c>
      <c r="D16" s="286">
        <v>5.6</v>
      </c>
      <c r="E16" s="299"/>
    </row>
    <row r="17" spans="1:5">
      <c r="A17" s="297">
        <v>8</v>
      </c>
      <c r="B17" s="298" t="s">
        <v>347</v>
      </c>
      <c r="C17" s="286">
        <v>4.0999999999999996</v>
      </c>
      <c r="D17" s="286">
        <v>4.5</v>
      </c>
      <c r="E17" s="299"/>
    </row>
    <row r="18" spans="1:5">
      <c r="A18" s="297">
        <v>9</v>
      </c>
      <c r="B18" s="298" t="s">
        <v>359</v>
      </c>
      <c r="C18" s="286">
        <f>7.6+6.3</f>
        <v>13.899999999999999</v>
      </c>
      <c r="D18" s="286">
        <v>4.5</v>
      </c>
      <c r="E18" s="299"/>
    </row>
    <row r="19" spans="1:5">
      <c r="A19" s="297">
        <v>10</v>
      </c>
      <c r="B19" s="298" t="s">
        <v>359</v>
      </c>
      <c r="C19" s="286">
        <v>13.3</v>
      </c>
      <c r="D19" s="286">
        <v>8.5</v>
      </c>
      <c r="E19" s="299"/>
    </row>
    <row r="20" spans="1:5">
      <c r="A20" s="297">
        <v>12</v>
      </c>
      <c r="B20" s="298" t="s">
        <v>359</v>
      </c>
      <c r="C20" s="286">
        <v>10</v>
      </c>
      <c r="D20" s="286">
        <v>7</v>
      </c>
      <c r="E20" s="299"/>
    </row>
    <row r="21" spans="1:5">
      <c r="A21" s="297">
        <v>13</v>
      </c>
      <c r="B21" s="298" t="s">
        <v>359</v>
      </c>
      <c r="C21" s="286">
        <v>7.1</v>
      </c>
      <c r="D21" s="286">
        <v>4</v>
      </c>
      <c r="E21" s="299"/>
    </row>
    <row r="22" spans="1:5">
      <c r="A22" s="297">
        <v>14</v>
      </c>
      <c r="B22" s="298" t="s">
        <v>382</v>
      </c>
      <c r="C22" s="286">
        <f>4.2+4.8</f>
        <v>9</v>
      </c>
      <c r="D22" s="286">
        <v>3.8</v>
      </c>
      <c r="E22" s="299"/>
    </row>
    <row r="23" spans="1:5">
      <c r="A23" s="297">
        <v>15</v>
      </c>
      <c r="B23" s="298" t="s">
        <v>382</v>
      </c>
      <c r="C23" s="286">
        <f>3+3+2.8+3+3.2</f>
        <v>15</v>
      </c>
      <c r="D23" s="286">
        <v>2.9</v>
      </c>
      <c r="E23" s="299"/>
    </row>
    <row r="24" spans="1:5">
      <c r="A24" s="297">
        <v>16</v>
      </c>
      <c r="B24" s="298" t="s">
        <v>382</v>
      </c>
      <c r="C24" s="286">
        <f>3.2+3.4</f>
        <v>6.6</v>
      </c>
      <c r="D24" s="286">
        <v>2.5</v>
      </c>
      <c r="E24" s="299"/>
    </row>
    <row r="25" spans="1:5">
      <c r="A25" s="297">
        <v>17</v>
      </c>
      <c r="B25" s="298" t="s">
        <v>382</v>
      </c>
      <c r="C25" s="286">
        <f>3.2+3.2</f>
        <v>6.4</v>
      </c>
      <c r="D25" s="286">
        <v>3.3</v>
      </c>
      <c r="E25" s="299"/>
    </row>
    <row r="26" spans="1:5">
      <c r="A26" s="297">
        <v>18</v>
      </c>
      <c r="B26" s="298" t="s">
        <v>382</v>
      </c>
      <c r="C26" s="286">
        <f>2.3+4.1+3.4+5.3</f>
        <v>15.099999999999998</v>
      </c>
      <c r="D26" s="286">
        <v>4</v>
      </c>
      <c r="E26" s="299"/>
    </row>
    <row r="27" spans="1:5">
      <c r="A27" s="297">
        <v>19</v>
      </c>
      <c r="B27" s="298" t="s">
        <v>382</v>
      </c>
      <c r="C27" s="286">
        <v>5</v>
      </c>
      <c r="D27" s="286">
        <v>6</v>
      </c>
      <c r="E27" s="299"/>
    </row>
    <row r="28" spans="1:5">
      <c r="A28" s="297">
        <v>20</v>
      </c>
      <c r="B28" s="298" t="s">
        <v>382</v>
      </c>
      <c r="C28" s="286">
        <v>2.2999999999999998</v>
      </c>
      <c r="D28" s="286">
        <v>1.3</v>
      </c>
      <c r="E28" s="299"/>
    </row>
    <row r="29" spans="1:5">
      <c r="A29" s="297">
        <v>22</v>
      </c>
      <c r="B29" s="298" t="s">
        <v>382</v>
      </c>
      <c r="C29" s="286">
        <v>2</v>
      </c>
      <c r="D29" s="286">
        <v>2.2999999999999998</v>
      </c>
      <c r="E29" s="299"/>
    </row>
    <row r="30" spans="1:5">
      <c r="A30" s="297">
        <v>23</v>
      </c>
      <c r="B30" s="298" t="s">
        <v>363</v>
      </c>
      <c r="C30" s="286">
        <f>3+2.9+2+9+3.5+2.5+4.1+3+2.9+3.5+3.6</f>
        <v>40</v>
      </c>
      <c r="D30" s="286">
        <v>5.5</v>
      </c>
      <c r="E30" s="299"/>
    </row>
    <row r="31" spans="1:5">
      <c r="A31" s="297">
        <v>24</v>
      </c>
      <c r="B31" s="298" t="s">
        <v>363</v>
      </c>
      <c r="C31" s="286">
        <f>2+2.2+2.1</f>
        <v>6.3000000000000007</v>
      </c>
      <c r="D31" s="286">
        <v>1.9</v>
      </c>
      <c r="E31" s="299"/>
    </row>
    <row r="32" spans="1:5">
      <c r="A32" s="297">
        <v>25</v>
      </c>
      <c r="B32" s="298" t="s">
        <v>363</v>
      </c>
      <c r="C32" s="286">
        <f>2.5+2.4+3+3.2+3.9+2.8+3.5</f>
        <v>21.3</v>
      </c>
      <c r="D32" s="286">
        <v>3.8</v>
      </c>
      <c r="E32" s="299"/>
    </row>
    <row r="33" spans="1:5">
      <c r="A33" s="297">
        <v>26</v>
      </c>
      <c r="B33" s="298" t="s">
        <v>363</v>
      </c>
      <c r="C33" s="286">
        <v>3.2</v>
      </c>
      <c r="D33" s="286">
        <v>4.2</v>
      </c>
      <c r="E33" s="299"/>
    </row>
    <row r="34" spans="1:5">
      <c r="A34" s="297">
        <v>27</v>
      </c>
      <c r="B34" s="298" t="s">
        <v>363</v>
      </c>
      <c r="C34" s="286">
        <v>2.1</v>
      </c>
      <c r="D34" s="286">
        <v>2.5</v>
      </c>
      <c r="E34" s="299"/>
    </row>
    <row r="35" spans="1:5">
      <c r="A35" s="297">
        <v>28</v>
      </c>
      <c r="B35" s="298" t="s">
        <v>365</v>
      </c>
      <c r="C35" s="286">
        <f>2.3+2.5+2.4+2.1+2.3</f>
        <v>11.599999999999998</v>
      </c>
      <c r="D35" s="286">
        <v>4.5</v>
      </c>
      <c r="E35" s="299"/>
    </row>
    <row r="36" spans="1:5">
      <c r="A36" s="297">
        <v>29</v>
      </c>
      <c r="B36" s="298" t="s">
        <v>348</v>
      </c>
      <c r="C36" s="286">
        <v>9.3000000000000007</v>
      </c>
      <c r="D36" s="286">
        <v>4.5</v>
      </c>
      <c r="E36" s="299"/>
    </row>
    <row r="37" spans="1:5">
      <c r="A37" s="297">
        <v>31</v>
      </c>
      <c r="B37" s="298" t="s">
        <v>331</v>
      </c>
      <c r="C37" s="286">
        <v>9.6</v>
      </c>
      <c r="D37" s="286">
        <v>5</v>
      </c>
      <c r="E37" s="299"/>
    </row>
    <row r="38" spans="1:5">
      <c r="A38" s="297">
        <v>32</v>
      </c>
      <c r="B38" s="298" t="s">
        <v>331</v>
      </c>
      <c r="C38" s="286">
        <v>6.7</v>
      </c>
      <c r="D38" s="286">
        <v>4.8</v>
      </c>
      <c r="E38" s="299"/>
    </row>
    <row r="39" spans="1:5">
      <c r="A39" s="297">
        <v>33</v>
      </c>
      <c r="B39" s="298" t="s">
        <v>383</v>
      </c>
      <c r="C39" s="286">
        <v>6.3</v>
      </c>
      <c r="D39" s="286">
        <v>4.0999999999999996</v>
      </c>
      <c r="E39" s="299"/>
    </row>
    <row r="40" spans="1:5">
      <c r="A40" s="297">
        <v>34</v>
      </c>
      <c r="B40" s="298" t="s">
        <v>384</v>
      </c>
      <c r="C40" s="286">
        <v>4.4000000000000004</v>
      </c>
      <c r="D40" s="286">
        <v>5.6</v>
      </c>
      <c r="E40" s="299"/>
    </row>
    <row r="41" spans="1:5">
      <c r="A41" s="297">
        <v>35</v>
      </c>
      <c r="B41" s="298" t="s">
        <v>361</v>
      </c>
      <c r="C41" s="286">
        <v>3</v>
      </c>
      <c r="D41" s="286">
        <v>2.8</v>
      </c>
      <c r="E41" s="299"/>
    </row>
    <row r="42" spans="1:5">
      <c r="A42" s="297">
        <v>36</v>
      </c>
      <c r="B42" s="298" t="s">
        <v>333</v>
      </c>
      <c r="C42" s="286">
        <v>2.5</v>
      </c>
      <c r="D42" s="286">
        <v>3.5</v>
      </c>
      <c r="E42" s="299"/>
    </row>
    <row r="44" spans="1:5" s="289" customFormat="1">
      <c r="A44" s="99" t="s">
        <v>385</v>
      </c>
      <c r="B44" s="108"/>
      <c r="C44" s="94"/>
      <c r="D44" s="94"/>
      <c r="E44" s="108"/>
    </row>
    <row r="45" spans="1:5" s="289" customFormat="1">
      <c r="A45" s="99" t="s">
        <v>386</v>
      </c>
      <c r="B45" s="108"/>
      <c r="C45" s="94"/>
      <c r="D45" s="94"/>
      <c r="E45" s="108"/>
    </row>
    <row r="46" spans="1:5" s="289" customFormat="1">
      <c r="A46" s="470" t="s">
        <v>101</v>
      </c>
      <c r="B46" s="471" t="s">
        <v>92</v>
      </c>
      <c r="C46" s="472" t="s">
        <v>387</v>
      </c>
      <c r="D46" s="472" t="s">
        <v>94</v>
      </c>
      <c r="E46" s="471" t="s">
        <v>388</v>
      </c>
    </row>
    <row r="47" spans="1:5" s="289" customFormat="1">
      <c r="A47" s="470"/>
      <c r="B47" s="471"/>
      <c r="C47" s="472"/>
      <c r="D47" s="472"/>
      <c r="E47" s="471"/>
    </row>
    <row r="48" spans="1:5">
      <c r="A48" s="284">
        <v>1</v>
      </c>
      <c r="B48" s="300" t="s">
        <v>359</v>
      </c>
      <c r="C48" s="286">
        <f>10.1+9.6</f>
        <v>19.7</v>
      </c>
      <c r="D48" s="286">
        <v>6.5</v>
      </c>
      <c r="E48" s="292"/>
    </row>
    <row r="49" spans="1:5">
      <c r="A49" s="284">
        <v>2</v>
      </c>
      <c r="B49" s="300" t="s">
        <v>359</v>
      </c>
      <c r="C49" s="286">
        <v>25.3</v>
      </c>
      <c r="D49" s="286">
        <v>8.5</v>
      </c>
      <c r="E49" s="292"/>
    </row>
    <row r="50" spans="1:5">
      <c r="A50" s="284">
        <v>3</v>
      </c>
      <c r="B50" s="300" t="s">
        <v>359</v>
      </c>
      <c r="C50" s="301">
        <v>9.5</v>
      </c>
      <c r="D50" s="286">
        <v>4.3</v>
      </c>
      <c r="E50" s="292"/>
    </row>
    <row r="51" spans="1:5">
      <c r="A51" s="284">
        <v>4</v>
      </c>
      <c r="B51" s="300" t="s">
        <v>359</v>
      </c>
      <c r="C51" s="286">
        <v>7.1</v>
      </c>
      <c r="D51" s="286">
        <v>5</v>
      </c>
      <c r="E51" s="292"/>
    </row>
    <row r="52" spans="1:5">
      <c r="A52" s="284">
        <v>5</v>
      </c>
      <c r="B52" s="300" t="s">
        <v>359</v>
      </c>
      <c r="C52" s="286">
        <v>5.0999999999999996</v>
      </c>
      <c r="D52" s="286">
        <v>3.5</v>
      </c>
      <c r="E52" s="292"/>
    </row>
    <row r="53" spans="1:5">
      <c r="A53" s="284">
        <v>6</v>
      </c>
      <c r="B53" s="300" t="s">
        <v>347</v>
      </c>
      <c r="C53" s="286">
        <v>10.6</v>
      </c>
      <c r="D53" s="286">
        <v>6.4</v>
      </c>
      <c r="E53" s="292"/>
    </row>
    <row r="54" spans="1:5">
      <c r="A54" s="284">
        <v>7</v>
      </c>
      <c r="B54" s="300" t="s">
        <v>347</v>
      </c>
      <c r="C54" s="286">
        <f>5.6+5.5</f>
        <v>11.1</v>
      </c>
      <c r="D54" s="286">
        <v>5.3</v>
      </c>
      <c r="E54" s="292"/>
    </row>
    <row r="55" spans="1:5">
      <c r="A55" s="284">
        <v>8</v>
      </c>
      <c r="B55" s="300" t="s">
        <v>347</v>
      </c>
      <c r="C55" s="286">
        <f>4.4+5.2</f>
        <v>9.6000000000000014</v>
      </c>
      <c r="D55" s="286">
        <v>4</v>
      </c>
      <c r="E55" s="292"/>
    </row>
    <row r="56" spans="1:5">
      <c r="A56" s="284">
        <v>9</v>
      </c>
      <c r="B56" s="300" t="s">
        <v>347</v>
      </c>
      <c r="C56" s="286">
        <v>8.4</v>
      </c>
      <c r="D56" s="286">
        <v>5</v>
      </c>
      <c r="E56" s="292"/>
    </row>
    <row r="57" spans="1:5">
      <c r="A57" s="284">
        <v>10</v>
      </c>
      <c r="B57" s="300" t="s">
        <v>347</v>
      </c>
      <c r="C57" s="286">
        <v>6.7</v>
      </c>
      <c r="D57" s="286">
        <v>6</v>
      </c>
      <c r="E57" s="292"/>
    </row>
    <row r="58" spans="1:5">
      <c r="A58" s="284">
        <v>11</v>
      </c>
      <c r="B58" s="300" t="s">
        <v>347</v>
      </c>
      <c r="C58" s="286">
        <v>6.7</v>
      </c>
      <c r="D58" s="286">
        <v>3.5</v>
      </c>
      <c r="E58" s="292"/>
    </row>
    <row r="59" spans="1:5">
      <c r="A59" s="284">
        <v>12</v>
      </c>
      <c r="B59" s="300" t="s">
        <v>347</v>
      </c>
      <c r="C59" s="286">
        <v>6</v>
      </c>
      <c r="D59" s="286">
        <v>5.5</v>
      </c>
      <c r="E59" s="292"/>
    </row>
    <row r="60" spans="1:5">
      <c r="A60" s="284">
        <v>13</v>
      </c>
      <c r="B60" s="300" t="s">
        <v>347</v>
      </c>
      <c r="C60" s="286">
        <v>5.7</v>
      </c>
      <c r="D60" s="286">
        <v>5.5</v>
      </c>
      <c r="E60" s="292"/>
    </row>
    <row r="61" spans="1:5">
      <c r="A61" s="284">
        <v>14</v>
      </c>
      <c r="B61" s="300" t="s">
        <v>347</v>
      </c>
      <c r="C61" s="286">
        <v>5.2</v>
      </c>
      <c r="D61" s="286">
        <v>5.5</v>
      </c>
      <c r="E61" s="292"/>
    </row>
    <row r="62" spans="1:5">
      <c r="A62" s="284">
        <v>15</v>
      </c>
      <c r="B62" s="300" t="s">
        <v>347</v>
      </c>
      <c r="C62" s="286">
        <v>5.0999999999999996</v>
      </c>
      <c r="D62" s="286">
        <v>5.5</v>
      </c>
      <c r="E62" s="292"/>
    </row>
    <row r="63" spans="1:5">
      <c r="A63" s="284">
        <v>16</v>
      </c>
      <c r="B63" s="300" t="s">
        <v>347</v>
      </c>
      <c r="C63" s="286">
        <v>4.8</v>
      </c>
      <c r="D63" s="286">
        <v>4.5</v>
      </c>
      <c r="E63" s="292"/>
    </row>
    <row r="64" spans="1:5">
      <c r="A64" s="284">
        <v>17</v>
      </c>
      <c r="B64" s="300" t="s">
        <v>347</v>
      </c>
      <c r="C64" s="286">
        <v>4.5999999999999996</v>
      </c>
      <c r="D64" s="286">
        <v>4.5</v>
      </c>
      <c r="E64" s="292"/>
    </row>
    <row r="65" spans="1:5">
      <c r="A65" s="284">
        <v>18</v>
      </c>
      <c r="B65" s="300" t="s">
        <v>347</v>
      </c>
      <c r="C65" s="286">
        <v>4</v>
      </c>
      <c r="D65" s="286">
        <v>3.8</v>
      </c>
      <c r="E65" s="292"/>
    </row>
    <row r="66" spans="1:5">
      <c r="A66" s="284">
        <v>19</v>
      </c>
      <c r="B66" s="300" t="s">
        <v>347</v>
      </c>
      <c r="C66" s="286">
        <v>4</v>
      </c>
      <c r="D66" s="286">
        <v>3.5</v>
      </c>
      <c r="E66" s="292"/>
    </row>
    <row r="67" spans="1:5">
      <c r="A67" s="284">
        <v>20</v>
      </c>
      <c r="B67" s="300" t="s">
        <v>331</v>
      </c>
      <c r="C67" s="286">
        <v>18.600000000000001</v>
      </c>
      <c r="D67" s="286">
        <v>7</v>
      </c>
      <c r="E67" s="292"/>
    </row>
    <row r="68" spans="1:5">
      <c r="A68" s="284">
        <v>21</v>
      </c>
      <c r="B68" s="300" t="s">
        <v>331</v>
      </c>
      <c r="C68" s="286">
        <v>16.5</v>
      </c>
      <c r="D68" s="286">
        <v>7.5</v>
      </c>
      <c r="E68" s="292"/>
    </row>
    <row r="69" spans="1:5">
      <c r="A69" s="284">
        <v>22</v>
      </c>
      <c r="B69" s="300" t="s">
        <v>389</v>
      </c>
      <c r="C69" s="286">
        <v>11.1</v>
      </c>
      <c r="D69" s="286">
        <v>7</v>
      </c>
      <c r="E69" s="292"/>
    </row>
    <row r="70" spans="1:5">
      <c r="A70" s="284">
        <v>23</v>
      </c>
      <c r="B70" s="300" t="s">
        <v>366</v>
      </c>
      <c r="C70" s="286">
        <v>8.4</v>
      </c>
      <c r="D70" s="286">
        <v>4.5</v>
      </c>
      <c r="E70" s="292"/>
    </row>
    <row r="71" spans="1:5">
      <c r="A71" s="284">
        <v>24</v>
      </c>
      <c r="B71" s="300" t="s">
        <v>366</v>
      </c>
      <c r="C71" s="286">
        <v>4.5</v>
      </c>
      <c r="D71" s="286">
        <v>3</v>
      </c>
      <c r="E71" s="292"/>
    </row>
    <row r="72" spans="1:5">
      <c r="A72" s="284">
        <v>25</v>
      </c>
      <c r="B72" s="300" t="s">
        <v>361</v>
      </c>
      <c r="C72" s="286">
        <v>10.5</v>
      </c>
      <c r="D72" s="286">
        <v>5</v>
      </c>
      <c r="E72" s="292"/>
    </row>
    <row r="73" spans="1:5">
      <c r="A73" s="284">
        <v>26</v>
      </c>
      <c r="B73" s="300" t="s">
        <v>361</v>
      </c>
      <c r="C73" s="286">
        <v>7</v>
      </c>
      <c r="D73" s="286">
        <v>4.5</v>
      </c>
      <c r="E73" s="292"/>
    </row>
    <row r="74" spans="1:5">
      <c r="A74" s="284">
        <v>27</v>
      </c>
      <c r="B74" s="300" t="s">
        <v>361</v>
      </c>
      <c r="C74" s="286">
        <v>4.3</v>
      </c>
      <c r="D74" s="286">
        <v>4.5</v>
      </c>
      <c r="E74" s="292"/>
    </row>
    <row r="75" spans="1:5">
      <c r="A75" s="284">
        <v>28</v>
      </c>
      <c r="B75" s="300" t="s">
        <v>390</v>
      </c>
      <c r="C75" s="286">
        <v>6.5</v>
      </c>
      <c r="D75" s="286">
        <v>3</v>
      </c>
      <c r="E75" s="292"/>
    </row>
    <row r="76" spans="1:5">
      <c r="A76" s="284">
        <v>29</v>
      </c>
      <c r="B76" s="300" t="s">
        <v>390</v>
      </c>
      <c r="C76" s="286">
        <v>4.0999999999999996</v>
      </c>
      <c r="D76" s="286">
        <v>2.5</v>
      </c>
      <c r="E76" s="292"/>
    </row>
    <row r="77" spans="1:5">
      <c r="A77" s="284">
        <v>30</v>
      </c>
      <c r="B77" s="300" t="s">
        <v>390</v>
      </c>
      <c r="C77" s="286">
        <v>4.0999999999999996</v>
      </c>
      <c r="D77" s="286">
        <v>3</v>
      </c>
      <c r="E77" s="292"/>
    </row>
    <row r="78" spans="1:5">
      <c r="A78" s="284">
        <v>31</v>
      </c>
      <c r="B78" s="300" t="s">
        <v>360</v>
      </c>
      <c r="C78" s="286">
        <v>5.2</v>
      </c>
      <c r="D78" s="286">
        <v>4.5</v>
      </c>
      <c r="E78" s="292"/>
    </row>
    <row r="79" spans="1:5">
      <c r="A79" s="284">
        <v>32</v>
      </c>
      <c r="B79" s="300" t="s">
        <v>360</v>
      </c>
      <c r="C79" s="286">
        <v>4.2</v>
      </c>
      <c r="D79" s="286">
        <v>3.5</v>
      </c>
      <c r="E79" s="292"/>
    </row>
    <row r="80" spans="1:5">
      <c r="A80" s="284">
        <v>33</v>
      </c>
      <c r="B80" s="300" t="s">
        <v>383</v>
      </c>
      <c r="C80" s="286">
        <v>4.0999999999999996</v>
      </c>
      <c r="D80" s="286">
        <v>2.5</v>
      </c>
      <c r="E80" s="292"/>
    </row>
    <row r="81" spans="1:5">
      <c r="A81" s="302"/>
      <c r="B81" s="303"/>
      <c r="C81" s="304"/>
      <c r="D81" s="304"/>
    </row>
    <row r="82" spans="1:5" s="289" customFormat="1">
      <c r="A82" s="99" t="s">
        <v>99</v>
      </c>
    </row>
    <row r="83" spans="1:5" s="289" customFormat="1">
      <c r="A83" s="99" t="s">
        <v>391</v>
      </c>
    </row>
    <row r="84" spans="1:5" s="289" customFormat="1">
      <c r="A84" s="470" t="s">
        <v>101</v>
      </c>
      <c r="B84" s="471" t="s">
        <v>368</v>
      </c>
      <c r="C84" s="472" t="s">
        <v>371</v>
      </c>
      <c r="D84" s="472" t="s">
        <v>94</v>
      </c>
      <c r="E84" s="471" t="s">
        <v>392</v>
      </c>
    </row>
    <row r="85" spans="1:5" s="289" customFormat="1">
      <c r="A85" s="473"/>
      <c r="B85" s="474"/>
      <c r="C85" s="475"/>
      <c r="D85" s="475"/>
      <c r="E85" s="471"/>
    </row>
    <row r="86" spans="1:5">
      <c r="A86" s="284">
        <v>1</v>
      </c>
      <c r="B86" s="300" t="s">
        <v>331</v>
      </c>
      <c r="C86" s="286">
        <f>12.2+7.2</f>
        <v>19.399999999999999</v>
      </c>
      <c r="D86" s="286">
        <v>6.4</v>
      </c>
      <c r="E86" s="296"/>
    </row>
    <row r="87" spans="1:5">
      <c r="A87" s="284">
        <v>2</v>
      </c>
      <c r="B87" s="300" t="s">
        <v>331</v>
      </c>
      <c r="C87" s="286">
        <v>18.7</v>
      </c>
      <c r="D87" s="286">
        <v>5.2</v>
      </c>
      <c r="E87" s="296"/>
    </row>
    <row r="88" spans="1:5">
      <c r="A88" s="284">
        <v>3</v>
      </c>
      <c r="B88" s="300" t="s">
        <v>331</v>
      </c>
      <c r="C88" s="286">
        <v>15.2</v>
      </c>
      <c r="D88" s="286">
        <v>4.8</v>
      </c>
      <c r="E88" s="296"/>
    </row>
    <row r="89" spans="1:5">
      <c r="A89" s="284">
        <v>4</v>
      </c>
      <c r="B89" s="300" t="s">
        <v>347</v>
      </c>
      <c r="C89" s="286">
        <v>15.2</v>
      </c>
      <c r="D89" s="286">
        <v>6.4</v>
      </c>
      <c r="E89" s="296"/>
    </row>
    <row r="90" spans="1:5">
      <c r="A90" s="284">
        <v>5</v>
      </c>
      <c r="B90" s="300" t="s">
        <v>366</v>
      </c>
      <c r="C90" s="286">
        <v>14.2</v>
      </c>
      <c r="D90" s="286">
        <v>6.8</v>
      </c>
      <c r="E90" s="296"/>
    </row>
    <row r="91" spans="1:5">
      <c r="A91" s="284">
        <v>6</v>
      </c>
      <c r="B91" s="300" t="s">
        <v>366</v>
      </c>
      <c r="C91" s="286">
        <v>9.1999999999999993</v>
      </c>
      <c r="D91" s="286">
        <v>5.8</v>
      </c>
      <c r="E91" s="296"/>
    </row>
    <row r="92" spans="1:5">
      <c r="A92" s="284">
        <v>7</v>
      </c>
      <c r="B92" s="300" t="s">
        <v>366</v>
      </c>
      <c r="C92" s="286">
        <v>5.2</v>
      </c>
      <c r="D92" s="286">
        <v>4</v>
      </c>
      <c r="E92" s="296"/>
    </row>
    <row r="93" spans="1:5">
      <c r="A93" s="284">
        <v>8</v>
      </c>
      <c r="B93" s="300" t="s">
        <v>363</v>
      </c>
      <c r="C93" s="286">
        <v>4.2</v>
      </c>
      <c r="D93" s="286">
        <v>2.2000000000000002</v>
      </c>
      <c r="E93" s="296"/>
    </row>
    <row r="94" spans="1:5">
      <c r="A94" s="284">
        <v>9</v>
      </c>
      <c r="B94" s="300" t="s">
        <v>363</v>
      </c>
      <c r="C94" s="286">
        <v>4.0999999999999996</v>
      </c>
      <c r="D94" s="286">
        <v>5.2</v>
      </c>
      <c r="E94" s="296"/>
    </row>
    <row r="95" spans="1:5">
      <c r="A95" s="284">
        <v>10</v>
      </c>
      <c r="B95" s="300" t="s">
        <v>390</v>
      </c>
      <c r="C95" s="286">
        <v>4</v>
      </c>
      <c r="D95" s="286">
        <v>2.2000000000000002</v>
      </c>
      <c r="E95" s="296"/>
    </row>
    <row r="96" spans="1:5">
      <c r="A96" s="284">
        <v>11</v>
      </c>
      <c r="B96" s="300" t="s">
        <v>389</v>
      </c>
      <c r="C96" s="286">
        <f>6.2+6.5</f>
        <v>12.7</v>
      </c>
      <c r="D96" s="286">
        <v>4.2</v>
      </c>
      <c r="E96" s="296"/>
    </row>
    <row r="97" spans="1:5">
      <c r="A97" s="284">
        <v>12</v>
      </c>
      <c r="B97" s="300" t="s">
        <v>393</v>
      </c>
      <c r="C97" s="286">
        <v>5.8</v>
      </c>
      <c r="D97" s="286">
        <v>3</v>
      </c>
      <c r="E97" s="296"/>
    </row>
  </sheetData>
  <mergeCells count="15">
    <mergeCell ref="A84:A85"/>
    <mergeCell ref="B84:B85"/>
    <mergeCell ref="C84:C85"/>
    <mergeCell ref="D84:D85"/>
    <mergeCell ref="E84:E85"/>
    <mergeCell ref="A8:A9"/>
    <mergeCell ref="B8:B9"/>
    <mergeCell ref="C8:C9"/>
    <mergeCell ref="D8:D9"/>
    <mergeCell ref="E8:E9"/>
    <mergeCell ref="A46:A47"/>
    <mergeCell ref="B46:B47"/>
    <mergeCell ref="C46:C47"/>
    <mergeCell ref="D46:D47"/>
    <mergeCell ref="E46:E47"/>
  </mergeCells>
  <phoneticPr fontId="6"/>
  <pageMargins left="0.7" right="0.7" top="0.75" bottom="0.75" header="0.3" footer="0.3"/>
  <pageSetup paperSize="9" scale="59" orientation="portrait" r:id="rId1"/>
  <rowBreaks count="2" manualBreakCount="2">
    <brk id="43" max="16383" man="1"/>
    <brk id="8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7"/>
  <sheetViews>
    <sheetView view="pageBreakPreview" zoomScaleNormal="30" zoomScaleSheetLayoutView="100" workbookViewId="0">
      <selection activeCell="A2" sqref="A2"/>
    </sheetView>
  </sheetViews>
  <sheetFormatPr defaultRowHeight="15"/>
  <cols>
    <col min="1" max="1" width="10.625" style="113" customWidth="1"/>
    <col min="2" max="2" width="35.625" style="108" customWidth="1"/>
    <col min="3" max="4" width="10.625" style="94" customWidth="1"/>
    <col min="5" max="5" width="60.625" style="108" customWidth="1"/>
    <col min="6" max="6" width="9" style="108"/>
    <col min="7" max="7" width="35" style="109" bestFit="1" customWidth="1"/>
    <col min="8" max="8" width="9.625" style="109" bestFit="1" customWidth="1"/>
    <col min="9" max="9" width="31.5" style="109" bestFit="1" customWidth="1"/>
    <col min="10" max="10" width="33.125" style="109" bestFit="1" customWidth="1"/>
    <col min="11" max="11" width="31.5" style="109" bestFit="1" customWidth="1"/>
    <col min="12" max="12" width="6.75" style="109" bestFit="1" customWidth="1"/>
    <col min="13" max="16384" width="9" style="108"/>
  </cols>
  <sheetData>
    <row r="1" spans="1:12" s="105" customFormat="1" ht="15.75" customHeight="1">
      <c r="A1" s="96" t="s">
        <v>682</v>
      </c>
      <c r="B1" s="103"/>
      <c r="C1" s="104"/>
      <c r="D1" s="104"/>
      <c r="E1" s="103"/>
    </row>
    <row r="2" spans="1:12" s="105" customFormat="1" ht="15.75" customHeight="1">
      <c r="A2" s="97" t="s">
        <v>102</v>
      </c>
      <c r="B2" s="103"/>
      <c r="C2" s="104"/>
      <c r="D2" s="104"/>
      <c r="E2" s="103"/>
    </row>
    <row r="3" spans="1:12" s="105" customFormat="1" ht="15.75" customHeight="1">
      <c r="A3" s="88" t="s">
        <v>103</v>
      </c>
      <c r="B3" s="103"/>
      <c r="C3" s="104"/>
      <c r="D3" s="104"/>
      <c r="E3" s="103"/>
    </row>
    <row r="4" spans="1:12" s="105" customFormat="1" ht="15.75" customHeight="1">
      <c r="A4" s="98" t="s">
        <v>70</v>
      </c>
      <c r="B4" s="89"/>
      <c r="C4" s="91"/>
      <c r="D4" s="91"/>
      <c r="E4" s="89"/>
    </row>
    <row r="5" spans="1:12" s="105" customFormat="1" ht="15.75" customHeight="1">
      <c r="A5" s="89"/>
      <c r="B5" s="89"/>
      <c r="C5" s="91"/>
      <c r="D5" s="91"/>
      <c r="E5" s="89"/>
    </row>
    <row r="6" spans="1:12" s="105" customFormat="1" ht="15.75" customHeight="1">
      <c r="A6" s="99" t="s">
        <v>90</v>
      </c>
      <c r="B6" s="103"/>
      <c r="C6" s="104"/>
      <c r="D6" s="104"/>
      <c r="E6" s="103"/>
    </row>
    <row r="7" spans="1:12" s="105" customFormat="1" ht="15.75" customHeight="1">
      <c r="A7" s="100" t="s">
        <v>91</v>
      </c>
      <c r="B7" s="106"/>
      <c r="C7" s="107"/>
      <c r="D7" s="107"/>
      <c r="E7" s="106"/>
    </row>
    <row r="8" spans="1:12" ht="15" customHeight="1">
      <c r="A8" s="470" t="s">
        <v>101</v>
      </c>
      <c r="B8" s="471" t="s">
        <v>92</v>
      </c>
      <c r="C8" s="472" t="s">
        <v>93</v>
      </c>
      <c r="D8" s="472" t="s">
        <v>94</v>
      </c>
      <c r="E8" s="471" t="s">
        <v>95</v>
      </c>
    </row>
    <row r="9" spans="1:12" ht="15" customHeight="1">
      <c r="A9" s="470"/>
      <c r="B9" s="471"/>
      <c r="C9" s="472"/>
      <c r="D9" s="472"/>
      <c r="E9" s="471"/>
      <c r="G9" s="110"/>
      <c r="H9" s="110"/>
      <c r="I9" s="110"/>
      <c r="J9" s="110"/>
      <c r="K9" s="110"/>
      <c r="L9" s="111"/>
    </row>
    <row r="10" spans="1:12" ht="15" customHeight="1">
      <c r="A10" s="95">
        <v>1</v>
      </c>
      <c r="B10" s="84" t="s">
        <v>53</v>
      </c>
      <c r="C10" s="92">
        <v>16.2</v>
      </c>
      <c r="D10" s="92">
        <v>15.7</v>
      </c>
      <c r="E10" s="112"/>
      <c r="G10" s="85"/>
      <c r="H10" s="85"/>
    </row>
    <row r="11" spans="1:12" ht="15" customHeight="1">
      <c r="A11" s="95">
        <v>2</v>
      </c>
      <c r="B11" s="84" t="s">
        <v>53</v>
      </c>
      <c r="C11" s="92" t="s">
        <v>104</v>
      </c>
      <c r="D11" s="92" t="s">
        <v>104</v>
      </c>
      <c r="E11" s="112"/>
      <c r="G11" s="85"/>
      <c r="H11" s="85"/>
    </row>
    <row r="12" spans="1:12" ht="15" customHeight="1">
      <c r="A12" s="95">
        <v>3</v>
      </c>
      <c r="B12" s="84" t="s">
        <v>53</v>
      </c>
      <c r="C12" s="92" t="s">
        <v>106</v>
      </c>
      <c r="D12" s="92" t="s">
        <v>106</v>
      </c>
      <c r="E12" s="112"/>
      <c r="G12" s="85"/>
      <c r="H12" s="85"/>
    </row>
    <row r="13" spans="1:12" ht="15" customHeight="1">
      <c r="A13" s="95">
        <v>4</v>
      </c>
      <c r="B13" s="84" t="s">
        <v>53</v>
      </c>
      <c r="C13" s="92">
        <v>25.6</v>
      </c>
      <c r="D13" s="92">
        <v>19.100000000000001</v>
      </c>
      <c r="E13" s="112"/>
      <c r="G13" s="85"/>
      <c r="H13" s="85"/>
    </row>
    <row r="14" spans="1:12" ht="15" customHeight="1">
      <c r="A14" s="95">
        <v>5</v>
      </c>
      <c r="B14" s="84" t="s">
        <v>53</v>
      </c>
      <c r="C14" s="92" t="s">
        <v>104</v>
      </c>
      <c r="D14" s="92" t="s">
        <v>104</v>
      </c>
      <c r="E14" s="112"/>
      <c r="G14" s="85"/>
      <c r="H14" s="85"/>
    </row>
    <row r="15" spans="1:12" ht="15" customHeight="1">
      <c r="A15" s="95">
        <v>6</v>
      </c>
      <c r="B15" s="84" t="s">
        <v>53</v>
      </c>
      <c r="C15" s="92">
        <v>17.899999999999999</v>
      </c>
      <c r="D15" s="92">
        <v>16.399999999999999</v>
      </c>
      <c r="E15" s="112"/>
      <c r="G15" s="85"/>
      <c r="H15" s="85"/>
    </row>
    <row r="16" spans="1:12" ht="15" customHeight="1">
      <c r="A16" s="95">
        <v>7</v>
      </c>
      <c r="B16" s="84" t="s">
        <v>53</v>
      </c>
      <c r="C16" s="92">
        <v>15.9</v>
      </c>
      <c r="D16" s="92">
        <v>12.9</v>
      </c>
      <c r="E16" s="112"/>
      <c r="G16" s="85"/>
      <c r="H16" s="85"/>
    </row>
    <row r="17" spans="1:8" ht="15" customHeight="1">
      <c r="A17" s="95">
        <v>8</v>
      </c>
      <c r="B17" s="84" t="s">
        <v>53</v>
      </c>
      <c r="C17" s="92" t="s">
        <v>105</v>
      </c>
      <c r="D17" s="92" t="s">
        <v>105</v>
      </c>
      <c r="E17" s="112"/>
      <c r="G17" s="85"/>
      <c r="H17" s="85"/>
    </row>
    <row r="18" spans="1:8" ht="15" customHeight="1">
      <c r="A18" s="95">
        <v>9</v>
      </c>
      <c r="B18" s="84" t="s">
        <v>53</v>
      </c>
      <c r="C18" s="92">
        <v>24.3</v>
      </c>
      <c r="D18" s="92">
        <v>17.8</v>
      </c>
      <c r="E18" s="112"/>
      <c r="G18" s="85"/>
      <c r="H18" s="85"/>
    </row>
    <row r="19" spans="1:8" ht="15" customHeight="1">
      <c r="A19" s="95">
        <v>10</v>
      </c>
      <c r="B19" s="84" t="s">
        <v>53</v>
      </c>
      <c r="C19" s="92">
        <v>19.8</v>
      </c>
      <c r="D19" s="92">
        <v>17.5</v>
      </c>
      <c r="E19" s="112"/>
      <c r="G19" s="85"/>
      <c r="H19" s="85"/>
    </row>
    <row r="20" spans="1:8" ht="15" customHeight="1">
      <c r="A20" s="95">
        <v>11</v>
      </c>
      <c r="B20" s="84" t="s">
        <v>53</v>
      </c>
      <c r="C20" s="92">
        <v>18.7</v>
      </c>
      <c r="D20" s="92">
        <v>16.600000000000001</v>
      </c>
      <c r="E20" s="112"/>
      <c r="G20" s="85"/>
      <c r="H20" s="85"/>
    </row>
    <row r="21" spans="1:8" ht="15" customHeight="1">
      <c r="A21" s="95">
        <v>12</v>
      </c>
      <c r="B21" s="84" t="s">
        <v>53</v>
      </c>
      <c r="C21" s="92" t="s">
        <v>107</v>
      </c>
      <c r="D21" s="92" t="s">
        <v>105</v>
      </c>
      <c r="E21" s="112"/>
      <c r="G21" s="85"/>
      <c r="H21" s="85"/>
    </row>
    <row r="22" spans="1:8" ht="15" customHeight="1">
      <c r="A22" s="95">
        <v>13</v>
      </c>
      <c r="B22" s="84" t="s">
        <v>53</v>
      </c>
      <c r="C22" s="92">
        <v>19</v>
      </c>
      <c r="D22" s="92">
        <v>14.7</v>
      </c>
      <c r="E22" s="112"/>
      <c r="G22" s="85"/>
      <c r="H22" s="85"/>
    </row>
    <row r="23" spans="1:8" ht="15" customHeight="1">
      <c r="A23" s="95">
        <v>14</v>
      </c>
      <c r="B23" s="84" t="s">
        <v>53</v>
      </c>
      <c r="C23" s="92" t="s">
        <v>107</v>
      </c>
      <c r="D23" s="92" t="s">
        <v>105</v>
      </c>
      <c r="E23" s="112"/>
      <c r="G23" s="85"/>
      <c r="H23" s="85"/>
    </row>
    <row r="24" spans="1:8" ht="15" customHeight="1">
      <c r="A24" s="95">
        <v>15</v>
      </c>
      <c r="B24" s="84" t="s">
        <v>53</v>
      </c>
      <c r="C24" s="92">
        <v>18.8</v>
      </c>
      <c r="D24" s="92">
        <v>16.7</v>
      </c>
      <c r="E24" s="112"/>
      <c r="G24" s="85"/>
      <c r="H24" s="85"/>
    </row>
    <row r="25" spans="1:8" ht="15" customHeight="1">
      <c r="A25" s="95">
        <v>16</v>
      </c>
      <c r="B25" s="84" t="s">
        <v>53</v>
      </c>
      <c r="C25" s="92">
        <v>19.600000000000001</v>
      </c>
      <c r="D25" s="92">
        <v>17.399999999999999</v>
      </c>
      <c r="E25" s="112"/>
      <c r="G25" s="85"/>
      <c r="H25" s="85"/>
    </row>
    <row r="26" spans="1:8" ht="15" customHeight="1">
      <c r="A26" s="95">
        <v>17</v>
      </c>
      <c r="B26" s="84" t="s">
        <v>53</v>
      </c>
      <c r="C26" s="92">
        <v>17.899999999999999</v>
      </c>
      <c r="D26" s="92">
        <v>16.7</v>
      </c>
      <c r="E26" s="112"/>
      <c r="G26" s="85"/>
      <c r="H26" s="85"/>
    </row>
    <row r="27" spans="1:8" ht="15" customHeight="1">
      <c r="A27" s="95">
        <v>18</v>
      </c>
      <c r="B27" s="84" t="s">
        <v>53</v>
      </c>
      <c r="C27" s="92">
        <v>22.3</v>
      </c>
      <c r="D27" s="92">
        <v>17.399999999999999</v>
      </c>
      <c r="E27" s="112"/>
      <c r="G27" s="85"/>
      <c r="H27" s="85"/>
    </row>
    <row r="28" spans="1:8" ht="15" customHeight="1">
      <c r="A28" s="95">
        <v>19</v>
      </c>
      <c r="B28" s="84" t="s">
        <v>53</v>
      </c>
      <c r="C28" s="92" t="s">
        <v>104</v>
      </c>
      <c r="D28" s="92" t="s">
        <v>105</v>
      </c>
      <c r="E28" s="112"/>
      <c r="G28" s="85"/>
      <c r="H28" s="85"/>
    </row>
    <row r="29" spans="1:8" ht="15" customHeight="1">
      <c r="A29" s="95">
        <v>20</v>
      </c>
      <c r="B29" s="84" t="s">
        <v>53</v>
      </c>
      <c r="C29" s="92">
        <v>18.399999999999999</v>
      </c>
      <c r="D29" s="92">
        <v>16</v>
      </c>
      <c r="E29" s="112"/>
      <c r="G29" s="85"/>
      <c r="H29" s="85"/>
    </row>
    <row r="30" spans="1:8" ht="15" customHeight="1">
      <c r="A30" s="95">
        <v>21</v>
      </c>
      <c r="B30" s="84" t="s">
        <v>53</v>
      </c>
      <c r="C30" s="92">
        <v>23.4</v>
      </c>
      <c r="D30" s="92">
        <v>17.100000000000001</v>
      </c>
      <c r="E30" s="112"/>
      <c r="G30" s="85"/>
      <c r="H30" s="85"/>
    </row>
    <row r="31" spans="1:8" ht="15" customHeight="1">
      <c r="A31" s="95">
        <v>22</v>
      </c>
      <c r="B31" s="84" t="s">
        <v>53</v>
      </c>
      <c r="C31" s="92" t="s">
        <v>107</v>
      </c>
      <c r="D31" s="92" t="s">
        <v>105</v>
      </c>
      <c r="E31" s="112"/>
      <c r="G31" s="85"/>
      <c r="H31" s="85"/>
    </row>
    <row r="32" spans="1:8" ht="15" customHeight="1">
      <c r="A32" s="95">
        <v>23</v>
      </c>
      <c r="B32" s="84" t="s">
        <v>53</v>
      </c>
      <c r="C32" s="92">
        <v>17.600000000000001</v>
      </c>
      <c r="D32" s="92">
        <v>14.7</v>
      </c>
      <c r="E32" s="112"/>
      <c r="G32" s="85"/>
      <c r="H32" s="85"/>
    </row>
    <row r="33" spans="1:8" ht="15" customHeight="1">
      <c r="A33" s="95">
        <v>24</v>
      </c>
      <c r="B33" s="84" t="s">
        <v>53</v>
      </c>
      <c r="C33" s="92">
        <v>16</v>
      </c>
      <c r="D33" s="92">
        <v>14</v>
      </c>
      <c r="E33" s="112"/>
      <c r="G33" s="85"/>
      <c r="H33" s="85"/>
    </row>
    <row r="34" spans="1:8" ht="15" customHeight="1">
      <c r="A34" s="95">
        <v>25</v>
      </c>
      <c r="B34" s="84" t="s">
        <v>53</v>
      </c>
      <c r="C34" s="92">
        <v>16.5</v>
      </c>
      <c r="D34" s="92">
        <v>14.8</v>
      </c>
      <c r="E34" s="112"/>
      <c r="G34" s="85"/>
      <c r="H34" s="85"/>
    </row>
    <row r="35" spans="1:8" ht="15" customHeight="1">
      <c r="A35" s="95">
        <v>26</v>
      </c>
      <c r="B35" s="84" t="s">
        <v>53</v>
      </c>
      <c r="C35" s="92" t="s">
        <v>107</v>
      </c>
      <c r="D35" s="92" t="s">
        <v>105</v>
      </c>
      <c r="E35" s="112"/>
      <c r="G35" s="85"/>
      <c r="H35" s="85"/>
    </row>
    <row r="36" spans="1:8" ht="15" customHeight="1">
      <c r="A36" s="95">
        <v>27</v>
      </c>
      <c r="B36" s="84" t="s">
        <v>53</v>
      </c>
      <c r="C36" s="92">
        <v>18.5</v>
      </c>
      <c r="D36" s="92">
        <v>15.9</v>
      </c>
      <c r="E36" s="112"/>
      <c r="G36" s="85"/>
      <c r="H36" s="85"/>
    </row>
    <row r="37" spans="1:8" ht="15" customHeight="1">
      <c r="A37" s="95">
        <v>28</v>
      </c>
      <c r="B37" s="84" t="s">
        <v>53</v>
      </c>
      <c r="C37" s="92" t="s">
        <v>104</v>
      </c>
      <c r="D37" s="92" t="s">
        <v>105</v>
      </c>
      <c r="E37" s="112"/>
      <c r="G37" s="85"/>
      <c r="H37" s="85"/>
    </row>
    <row r="38" spans="1:8" ht="15" customHeight="1">
      <c r="A38" s="95">
        <v>29</v>
      </c>
      <c r="B38" s="84" t="s">
        <v>53</v>
      </c>
      <c r="C38" s="92" t="s">
        <v>107</v>
      </c>
      <c r="D38" s="92" t="s">
        <v>105</v>
      </c>
      <c r="E38" s="112"/>
      <c r="G38" s="85"/>
      <c r="H38" s="85"/>
    </row>
    <row r="39" spans="1:8" ht="15" customHeight="1">
      <c r="A39" s="95">
        <v>30</v>
      </c>
      <c r="B39" s="84" t="s">
        <v>53</v>
      </c>
      <c r="C39" s="92">
        <v>14.6</v>
      </c>
      <c r="D39" s="92">
        <v>13.6</v>
      </c>
      <c r="E39" s="112"/>
      <c r="G39" s="85"/>
      <c r="H39" s="85"/>
    </row>
    <row r="40" spans="1:8" ht="15" customHeight="1">
      <c r="A40" s="95">
        <v>31</v>
      </c>
      <c r="B40" s="84" t="s">
        <v>53</v>
      </c>
      <c r="C40" s="92">
        <v>19.100000000000001</v>
      </c>
      <c r="D40" s="92">
        <v>15.6</v>
      </c>
      <c r="E40" s="112"/>
      <c r="G40" s="85"/>
      <c r="H40" s="85"/>
    </row>
    <row r="41" spans="1:8" ht="15" customHeight="1">
      <c r="A41" s="95">
        <v>32</v>
      </c>
      <c r="B41" s="84" t="s">
        <v>53</v>
      </c>
      <c r="C41" s="92" t="s">
        <v>107</v>
      </c>
      <c r="D41" s="92" t="s">
        <v>105</v>
      </c>
      <c r="E41" s="112"/>
      <c r="G41" s="85"/>
      <c r="H41" s="85"/>
    </row>
    <row r="42" spans="1:8" ht="15" customHeight="1">
      <c r="A42" s="95">
        <v>33</v>
      </c>
      <c r="B42" s="84" t="s">
        <v>53</v>
      </c>
      <c r="C42" s="92" t="s">
        <v>104</v>
      </c>
      <c r="D42" s="92" t="s">
        <v>105</v>
      </c>
      <c r="E42" s="112"/>
      <c r="G42" s="85"/>
      <c r="H42" s="85"/>
    </row>
    <row r="43" spans="1:8" ht="15" customHeight="1">
      <c r="A43" s="95">
        <v>34</v>
      </c>
      <c r="B43" s="84" t="s">
        <v>53</v>
      </c>
      <c r="C43" s="92">
        <v>22.8</v>
      </c>
      <c r="D43" s="92">
        <v>16.100000000000001</v>
      </c>
      <c r="E43" s="112"/>
      <c r="G43" s="85"/>
      <c r="H43" s="85"/>
    </row>
    <row r="44" spans="1:8" ht="15" customHeight="1">
      <c r="A44" s="95">
        <v>35</v>
      </c>
      <c r="B44" s="84" t="s">
        <v>53</v>
      </c>
      <c r="C44" s="92" t="s">
        <v>104</v>
      </c>
      <c r="D44" s="92" t="s">
        <v>105</v>
      </c>
      <c r="E44" s="112"/>
      <c r="G44" s="85"/>
      <c r="H44" s="85"/>
    </row>
    <row r="45" spans="1:8" ht="15" customHeight="1">
      <c r="A45" s="95">
        <v>36</v>
      </c>
      <c r="B45" s="84" t="s">
        <v>53</v>
      </c>
      <c r="C45" s="92" t="s">
        <v>104</v>
      </c>
      <c r="D45" s="92" t="s">
        <v>105</v>
      </c>
      <c r="E45" s="112"/>
      <c r="G45" s="85"/>
      <c r="H45" s="85"/>
    </row>
    <row r="46" spans="1:8" ht="15" customHeight="1">
      <c r="A46" s="95">
        <v>37</v>
      </c>
      <c r="B46" s="84" t="s">
        <v>53</v>
      </c>
      <c r="C46" s="92">
        <v>18.399999999999999</v>
      </c>
      <c r="D46" s="92">
        <v>16.7</v>
      </c>
      <c r="E46" s="112"/>
      <c r="G46" s="85"/>
      <c r="H46" s="85"/>
    </row>
    <row r="47" spans="1:8" ht="15" customHeight="1">
      <c r="A47" s="95">
        <v>38</v>
      </c>
      <c r="B47" s="84" t="s">
        <v>53</v>
      </c>
      <c r="C47" s="92" t="s">
        <v>107</v>
      </c>
      <c r="D47" s="92" t="s">
        <v>105</v>
      </c>
      <c r="E47" s="112"/>
      <c r="G47" s="85"/>
      <c r="H47" s="85"/>
    </row>
    <row r="48" spans="1:8" ht="15" customHeight="1">
      <c r="A48" s="95">
        <v>39</v>
      </c>
      <c r="B48" s="84" t="s">
        <v>53</v>
      </c>
      <c r="C48" s="92">
        <v>22.3</v>
      </c>
      <c r="D48" s="92">
        <v>16.5</v>
      </c>
      <c r="E48" s="112"/>
      <c r="G48" s="85"/>
      <c r="H48" s="85"/>
    </row>
    <row r="49" spans="1:8" ht="15" customHeight="1">
      <c r="A49" s="95">
        <v>40</v>
      </c>
      <c r="B49" s="84" t="s">
        <v>53</v>
      </c>
      <c r="C49" s="92">
        <v>23.2</v>
      </c>
      <c r="D49" s="92">
        <v>16.600000000000001</v>
      </c>
      <c r="E49" s="112"/>
      <c r="G49" s="85"/>
      <c r="H49" s="85"/>
    </row>
    <row r="50" spans="1:8" ht="15" customHeight="1">
      <c r="A50" s="95">
        <v>41</v>
      </c>
      <c r="B50" s="84" t="s">
        <v>53</v>
      </c>
      <c r="C50" s="92" t="s">
        <v>107</v>
      </c>
      <c r="D50" s="92" t="s">
        <v>105</v>
      </c>
      <c r="E50" s="112"/>
      <c r="G50" s="85"/>
      <c r="H50" s="85"/>
    </row>
    <row r="51" spans="1:8" ht="15" customHeight="1">
      <c r="A51" s="95">
        <v>42</v>
      </c>
      <c r="B51" s="84" t="s">
        <v>53</v>
      </c>
      <c r="C51" s="92">
        <v>30.8</v>
      </c>
      <c r="D51" s="92">
        <v>20.5</v>
      </c>
      <c r="E51" s="112"/>
      <c r="G51" s="85"/>
      <c r="H51" s="85"/>
    </row>
    <row r="52" spans="1:8" ht="15" customHeight="1">
      <c r="A52" s="95">
        <v>43</v>
      </c>
      <c r="B52" s="84" t="s">
        <v>53</v>
      </c>
      <c r="C52" s="92">
        <v>14.9</v>
      </c>
      <c r="D52" s="92">
        <v>14.9</v>
      </c>
      <c r="E52" s="112"/>
      <c r="G52" s="85"/>
      <c r="H52" s="85"/>
    </row>
    <row r="53" spans="1:8" ht="15" customHeight="1">
      <c r="A53" s="95">
        <v>44</v>
      </c>
      <c r="B53" s="84" t="s">
        <v>53</v>
      </c>
      <c r="C53" s="92">
        <v>18.7</v>
      </c>
      <c r="D53" s="92">
        <v>14.6</v>
      </c>
      <c r="E53" s="112"/>
      <c r="G53" s="85"/>
      <c r="H53" s="85"/>
    </row>
    <row r="54" spans="1:8" ht="15" customHeight="1">
      <c r="A54" s="95">
        <v>45</v>
      </c>
      <c r="B54" s="84" t="s">
        <v>53</v>
      </c>
      <c r="C54" s="92" t="s">
        <v>104</v>
      </c>
      <c r="D54" s="92" t="s">
        <v>105</v>
      </c>
      <c r="E54" s="112"/>
      <c r="G54" s="85"/>
      <c r="H54" s="85"/>
    </row>
    <row r="55" spans="1:8" ht="15" customHeight="1">
      <c r="A55" s="95">
        <v>46</v>
      </c>
      <c r="B55" s="84" t="s">
        <v>53</v>
      </c>
      <c r="C55" s="92">
        <v>17</v>
      </c>
      <c r="D55" s="92">
        <v>13.6</v>
      </c>
      <c r="E55" s="112"/>
      <c r="G55" s="85"/>
      <c r="H55" s="85"/>
    </row>
    <row r="56" spans="1:8" ht="15" customHeight="1">
      <c r="A56" s="95">
        <v>47</v>
      </c>
      <c r="B56" s="84" t="s">
        <v>53</v>
      </c>
      <c r="C56" s="92">
        <v>18</v>
      </c>
      <c r="D56" s="92">
        <v>14.5</v>
      </c>
      <c r="E56" s="112"/>
      <c r="G56" s="85"/>
      <c r="H56" s="85"/>
    </row>
    <row r="57" spans="1:8" ht="15" customHeight="1">
      <c r="A57" s="95">
        <v>48</v>
      </c>
      <c r="B57" s="84" t="s">
        <v>53</v>
      </c>
      <c r="C57" s="92" t="s">
        <v>107</v>
      </c>
      <c r="D57" s="92" t="s">
        <v>105</v>
      </c>
      <c r="E57" s="112"/>
      <c r="G57" s="85"/>
      <c r="H57" s="85"/>
    </row>
    <row r="58" spans="1:8" ht="15" customHeight="1">
      <c r="A58" s="95">
        <v>49</v>
      </c>
      <c r="B58" s="84" t="s">
        <v>53</v>
      </c>
      <c r="C58" s="92" t="s">
        <v>107</v>
      </c>
      <c r="D58" s="92" t="s">
        <v>105</v>
      </c>
      <c r="E58" s="112"/>
      <c r="G58" s="85"/>
      <c r="H58" s="85"/>
    </row>
    <row r="59" spans="1:8" ht="15" customHeight="1">
      <c r="A59" s="95">
        <v>50</v>
      </c>
      <c r="B59" s="84" t="s">
        <v>53</v>
      </c>
      <c r="C59" s="92">
        <v>18.8</v>
      </c>
      <c r="D59" s="92">
        <v>16.3</v>
      </c>
      <c r="E59" s="112"/>
      <c r="G59" s="85"/>
      <c r="H59" s="85"/>
    </row>
    <row r="60" spans="1:8" ht="15" customHeight="1">
      <c r="A60" s="95">
        <v>51</v>
      </c>
      <c r="B60" s="84" t="s">
        <v>53</v>
      </c>
      <c r="C60" s="92" t="s">
        <v>109</v>
      </c>
      <c r="D60" s="92" t="s">
        <v>114</v>
      </c>
      <c r="E60" s="112"/>
      <c r="G60" s="85"/>
      <c r="H60" s="85"/>
    </row>
    <row r="61" spans="1:8" s="109" customFormat="1" ht="15" customHeight="1">
      <c r="A61" s="113"/>
      <c r="B61" s="86"/>
      <c r="C61" s="93"/>
      <c r="D61" s="93"/>
      <c r="G61" s="85"/>
      <c r="H61" s="85"/>
    </row>
    <row r="62" spans="1:8" ht="15" customHeight="1">
      <c r="A62" s="99" t="s">
        <v>97</v>
      </c>
      <c r="G62" s="85"/>
      <c r="H62" s="85"/>
    </row>
    <row r="63" spans="1:8" ht="15" customHeight="1">
      <c r="A63" s="99" t="s">
        <v>98</v>
      </c>
      <c r="G63" s="85"/>
      <c r="H63" s="85"/>
    </row>
    <row r="64" spans="1:8" ht="15" customHeight="1">
      <c r="A64" s="470" t="s">
        <v>101</v>
      </c>
      <c r="B64" s="471" t="s">
        <v>92</v>
      </c>
      <c r="C64" s="472" t="s">
        <v>93</v>
      </c>
      <c r="D64" s="472" t="s">
        <v>94</v>
      </c>
      <c r="E64" s="471" t="s">
        <v>95</v>
      </c>
      <c r="G64" s="85"/>
      <c r="H64" s="85"/>
    </row>
    <row r="65" spans="1:8" ht="15" customHeight="1">
      <c r="A65" s="470"/>
      <c r="B65" s="471"/>
      <c r="C65" s="472"/>
      <c r="D65" s="472"/>
      <c r="E65" s="471"/>
      <c r="G65" s="85"/>
      <c r="H65" s="85"/>
    </row>
    <row r="66" spans="1:8" ht="15" customHeight="1">
      <c r="A66" s="95">
        <v>52</v>
      </c>
      <c r="B66" s="84" t="s">
        <v>53</v>
      </c>
      <c r="C66" s="92">
        <v>26.1</v>
      </c>
      <c r="D66" s="92">
        <v>17.399999999999999</v>
      </c>
      <c r="E66" s="112"/>
      <c r="G66" s="85"/>
      <c r="H66" s="85"/>
    </row>
    <row r="67" spans="1:8" ht="15" customHeight="1">
      <c r="A67" s="95">
        <v>53</v>
      </c>
      <c r="B67" s="84" t="s">
        <v>53</v>
      </c>
      <c r="C67" s="92">
        <v>18</v>
      </c>
      <c r="D67" s="92">
        <v>15.9</v>
      </c>
      <c r="E67" s="112"/>
      <c r="G67" s="85"/>
      <c r="H67" s="85"/>
    </row>
    <row r="68" spans="1:8" ht="15" customHeight="1">
      <c r="A68" s="95">
        <v>54</v>
      </c>
      <c r="B68" s="84" t="s">
        <v>53</v>
      </c>
      <c r="C68" s="92" t="s">
        <v>107</v>
      </c>
      <c r="D68" s="92" t="s">
        <v>105</v>
      </c>
      <c r="E68" s="112"/>
      <c r="G68" s="85"/>
      <c r="H68" s="85"/>
    </row>
    <row r="69" spans="1:8" ht="15" customHeight="1">
      <c r="A69" s="95">
        <v>55</v>
      </c>
      <c r="B69" s="84" t="s">
        <v>53</v>
      </c>
      <c r="C69" s="92" t="s">
        <v>107</v>
      </c>
      <c r="D69" s="92" t="s">
        <v>105</v>
      </c>
      <c r="E69" s="112"/>
      <c r="G69" s="85"/>
      <c r="H69" s="85"/>
    </row>
    <row r="70" spans="1:8" ht="15" customHeight="1">
      <c r="A70" s="95">
        <v>56</v>
      </c>
      <c r="B70" s="84" t="s">
        <v>53</v>
      </c>
      <c r="C70" s="92" t="s">
        <v>107</v>
      </c>
      <c r="D70" s="92" t="s">
        <v>105</v>
      </c>
      <c r="E70" s="112"/>
      <c r="G70" s="85"/>
      <c r="H70" s="85"/>
    </row>
    <row r="71" spans="1:8" ht="15" customHeight="1">
      <c r="A71" s="95">
        <v>57</v>
      </c>
      <c r="B71" s="84" t="s">
        <v>53</v>
      </c>
      <c r="C71" s="92">
        <v>19.5</v>
      </c>
      <c r="D71" s="92">
        <v>14.9</v>
      </c>
      <c r="E71" s="112"/>
      <c r="G71" s="85"/>
      <c r="H71" s="85"/>
    </row>
    <row r="72" spans="1:8" ht="15" customHeight="1">
      <c r="A72" s="95">
        <v>58</v>
      </c>
      <c r="B72" s="84" t="s">
        <v>53</v>
      </c>
      <c r="C72" s="92" t="s">
        <v>107</v>
      </c>
      <c r="D72" s="92" t="s">
        <v>105</v>
      </c>
      <c r="E72" s="112"/>
      <c r="G72" s="85"/>
      <c r="H72" s="85"/>
    </row>
    <row r="73" spans="1:8" ht="15" customHeight="1">
      <c r="A73" s="95">
        <v>59</v>
      </c>
      <c r="B73" s="84" t="s">
        <v>53</v>
      </c>
      <c r="C73" s="92">
        <v>16.2</v>
      </c>
      <c r="D73" s="92">
        <v>15.6</v>
      </c>
      <c r="E73" s="112"/>
      <c r="G73" s="85"/>
      <c r="H73" s="85"/>
    </row>
    <row r="74" spans="1:8" ht="15" customHeight="1">
      <c r="A74" s="95">
        <v>60</v>
      </c>
      <c r="B74" s="84" t="s">
        <v>53</v>
      </c>
      <c r="C74" s="92">
        <v>14.3</v>
      </c>
      <c r="D74" s="92">
        <v>15</v>
      </c>
      <c r="E74" s="112"/>
      <c r="G74" s="85"/>
      <c r="H74" s="85"/>
    </row>
    <row r="75" spans="1:8" ht="15" customHeight="1">
      <c r="A75" s="95">
        <v>61</v>
      </c>
      <c r="B75" s="84" t="s">
        <v>53</v>
      </c>
      <c r="C75" s="92" t="s">
        <v>104</v>
      </c>
      <c r="D75" s="92" t="s">
        <v>105</v>
      </c>
      <c r="E75" s="112"/>
      <c r="G75" s="85"/>
      <c r="H75" s="85"/>
    </row>
    <row r="76" spans="1:8" ht="15" customHeight="1">
      <c r="A76" s="95">
        <v>62</v>
      </c>
      <c r="B76" s="84" t="s">
        <v>53</v>
      </c>
      <c r="C76" s="92">
        <v>19.600000000000001</v>
      </c>
      <c r="D76" s="92">
        <v>16.2</v>
      </c>
      <c r="E76" s="112"/>
      <c r="G76" s="85"/>
      <c r="H76" s="85"/>
    </row>
    <row r="77" spans="1:8" ht="15" customHeight="1">
      <c r="A77" s="95">
        <v>63</v>
      </c>
      <c r="B77" s="84" t="s">
        <v>53</v>
      </c>
      <c r="C77" s="92" t="s">
        <v>104</v>
      </c>
      <c r="D77" s="92" t="s">
        <v>105</v>
      </c>
      <c r="E77" s="112"/>
      <c r="G77" s="85"/>
      <c r="H77" s="85"/>
    </row>
    <row r="78" spans="1:8" ht="15" customHeight="1">
      <c r="A78" s="95">
        <v>64</v>
      </c>
      <c r="B78" s="84" t="s">
        <v>53</v>
      </c>
      <c r="C78" s="92">
        <v>16.8</v>
      </c>
      <c r="D78" s="92">
        <v>15.9</v>
      </c>
      <c r="E78" s="112"/>
      <c r="G78" s="85"/>
      <c r="H78" s="85"/>
    </row>
    <row r="79" spans="1:8" ht="15" customHeight="1">
      <c r="A79" s="95">
        <v>65</v>
      </c>
      <c r="B79" s="84" t="s">
        <v>53</v>
      </c>
      <c r="C79" s="92">
        <v>18.100000000000001</v>
      </c>
      <c r="D79" s="92">
        <v>15.5</v>
      </c>
      <c r="E79" s="112"/>
      <c r="G79" s="85"/>
      <c r="H79" s="85"/>
    </row>
    <row r="80" spans="1:8" ht="15" customHeight="1">
      <c r="A80" s="95">
        <v>66</v>
      </c>
      <c r="B80" s="84" t="s">
        <v>53</v>
      </c>
      <c r="C80" s="92" t="s">
        <v>107</v>
      </c>
      <c r="D80" s="92" t="s">
        <v>105</v>
      </c>
      <c r="E80" s="112"/>
      <c r="G80" s="85"/>
      <c r="H80" s="85"/>
    </row>
    <row r="81" spans="1:8" ht="15" customHeight="1">
      <c r="A81" s="95">
        <v>67</v>
      </c>
      <c r="B81" s="84" t="s">
        <v>53</v>
      </c>
      <c r="C81" s="92" t="s">
        <v>104</v>
      </c>
      <c r="D81" s="92" t="s">
        <v>105</v>
      </c>
      <c r="E81" s="112"/>
      <c r="G81" s="85"/>
      <c r="H81" s="85"/>
    </row>
    <row r="82" spans="1:8" ht="15" customHeight="1">
      <c r="A82" s="95">
        <v>68</v>
      </c>
      <c r="B82" s="84" t="s">
        <v>53</v>
      </c>
      <c r="C82" s="92" t="s">
        <v>104</v>
      </c>
      <c r="D82" s="92" t="s">
        <v>105</v>
      </c>
      <c r="E82" s="112"/>
      <c r="G82" s="85"/>
      <c r="H82" s="85"/>
    </row>
    <row r="83" spans="1:8" ht="15" customHeight="1">
      <c r="A83" s="95">
        <v>69</v>
      </c>
      <c r="B83" s="84" t="s">
        <v>53</v>
      </c>
      <c r="C83" s="92">
        <v>22.4</v>
      </c>
      <c r="D83" s="92">
        <v>13.5</v>
      </c>
      <c r="E83" s="112"/>
      <c r="G83" s="85"/>
      <c r="H83" s="85"/>
    </row>
    <row r="84" spans="1:8" ht="15" customHeight="1">
      <c r="A84" s="95">
        <v>70</v>
      </c>
      <c r="B84" s="84" t="s">
        <v>53</v>
      </c>
      <c r="C84" s="92">
        <v>17.3</v>
      </c>
      <c r="D84" s="92">
        <v>15.3</v>
      </c>
      <c r="E84" s="112"/>
      <c r="G84" s="85"/>
      <c r="H84" s="85"/>
    </row>
    <row r="85" spans="1:8" ht="15" customHeight="1">
      <c r="A85" s="95">
        <v>71</v>
      </c>
      <c r="B85" s="84" t="s">
        <v>53</v>
      </c>
      <c r="C85" s="92">
        <v>28.9</v>
      </c>
      <c r="D85" s="92">
        <v>18.399999999999999</v>
      </c>
      <c r="E85" s="112"/>
      <c r="G85" s="85"/>
      <c r="H85" s="85"/>
    </row>
    <row r="86" spans="1:8" ht="15" customHeight="1">
      <c r="A86" s="95">
        <v>72</v>
      </c>
      <c r="B86" s="84" t="s">
        <v>53</v>
      </c>
      <c r="C86" s="92" t="s">
        <v>104</v>
      </c>
      <c r="D86" s="92" t="s">
        <v>105</v>
      </c>
      <c r="E86" s="112"/>
      <c r="G86" s="85"/>
      <c r="H86" s="85"/>
    </row>
    <row r="87" spans="1:8" ht="15" customHeight="1">
      <c r="A87" s="95">
        <v>73</v>
      </c>
      <c r="B87" s="84" t="s">
        <v>53</v>
      </c>
      <c r="C87" s="92">
        <v>25.7</v>
      </c>
      <c r="D87" s="92">
        <v>17.5</v>
      </c>
      <c r="E87" s="112"/>
      <c r="G87" s="85"/>
      <c r="H87" s="85"/>
    </row>
    <row r="88" spans="1:8" ht="15" customHeight="1">
      <c r="A88" s="95">
        <v>74</v>
      </c>
      <c r="B88" s="84" t="s">
        <v>53</v>
      </c>
      <c r="C88" s="92" t="s">
        <v>104</v>
      </c>
      <c r="D88" s="92" t="s">
        <v>105</v>
      </c>
      <c r="E88" s="112"/>
      <c r="G88" s="85"/>
      <c r="H88" s="85"/>
    </row>
    <row r="89" spans="1:8" ht="15" customHeight="1">
      <c r="A89" s="95">
        <v>75</v>
      </c>
      <c r="B89" s="84" t="s">
        <v>53</v>
      </c>
      <c r="C89" s="92">
        <v>20.399999999999999</v>
      </c>
      <c r="D89" s="92">
        <v>17.600000000000001</v>
      </c>
      <c r="E89" s="112"/>
      <c r="G89" s="85"/>
      <c r="H89" s="85"/>
    </row>
    <row r="90" spans="1:8" ht="15" customHeight="1">
      <c r="A90" s="95">
        <v>76</v>
      </c>
      <c r="B90" s="84" t="s">
        <v>53</v>
      </c>
      <c r="C90" s="92">
        <v>21.6</v>
      </c>
      <c r="D90" s="92">
        <v>17</v>
      </c>
      <c r="E90" s="112"/>
      <c r="G90" s="85"/>
      <c r="H90" s="85"/>
    </row>
    <row r="91" spans="1:8" ht="15" customHeight="1">
      <c r="A91" s="95">
        <v>77</v>
      </c>
      <c r="B91" s="84" t="s">
        <v>53</v>
      </c>
      <c r="C91" s="92">
        <v>24.2</v>
      </c>
      <c r="D91" s="92">
        <v>17.7</v>
      </c>
      <c r="E91" s="112"/>
      <c r="G91" s="85"/>
      <c r="H91" s="85"/>
    </row>
    <row r="92" spans="1:8" ht="15" customHeight="1">
      <c r="A92" s="95">
        <v>78</v>
      </c>
      <c r="B92" s="84" t="s">
        <v>53</v>
      </c>
      <c r="C92" s="92" t="s">
        <v>107</v>
      </c>
      <c r="D92" s="92" t="s">
        <v>105</v>
      </c>
      <c r="E92" s="112"/>
      <c r="G92" s="85"/>
      <c r="H92" s="85"/>
    </row>
    <row r="93" spans="1:8" ht="15" customHeight="1">
      <c r="A93" s="95">
        <v>79</v>
      </c>
      <c r="B93" s="84" t="s">
        <v>53</v>
      </c>
      <c r="C93" s="92">
        <v>15.2</v>
      </c>
      <c r="D93" s="92">
        <v>15.6</v>
      </c>
      <c r="E93" s="112"/>
      <c r="G93" s="85"/>
      <c r="H93" s="85"/>
    </row>
    <row r="94" spans="1:8" ht="15" customHeight="1">
      <c r="A94" s="95">
        <v>80</v>
      </c>
      <c r="B94" s="84" t="s">
        <v>53</v>
      </c>
      <c r="C94" s="92">
        <v>19.2</v>
      </c>
      <c r="D94" s="92">
        <v>16.2</v>
      </c>
      <c r="E94" s="112"/>
      <c r="G94" s="85"/>
      <c r="H94" s="85"/>
    </row>
    <row r="95" spans="1:8" ht="15" customHeight="1">
      <c r="A95" s="95">
        <v>81</v>
      </c>
      <c r="B95" s="84" t="s">
        <v>53</v>
      </c>
      <c r="C95" s="92">
        <v>14.8</v>
      </c>
      <c r="D95" s="92">
        <v>16.7</v>
      </c>
      <c r="E95" s="112"/>
      <c r="G95" s="85"/>
      <c r="H95" s="85"/>
    </row>
    <row r="96" spans="1:8" ht="15" customHeight="1">
      <c r="A96" s="95">
        <v>82</v>
      </c>
      <c r="B96" s="84" t="s">
        <v>53</v>
      </c>
      <c r="C96" s="92">
        <v>19.100000000000001</v>
      </c>
      <c r="D96" s="92">
        <v>16</v>
      </c>
      <c r="E96" s="112"/>
      <c r="G96" s="85"/>
      <c r="H96" s="85"/>
    </row>
    <row r="97" spans="1:8" ht="15" customHeight="1">
      <c r="A97" s="95">
        <v>83</v>
      </c>
      <c r="B97" s="84" t="s">
        <v>53</v>
      </c>
      <c r="C97" s="92">
        <v>22</v>
      </c>
      <c r="D97" s="92">
        <v>18.399999999999999</v>
      </c>
      <c r="E97" s="112"/>
      <c r="G97" s="85"/>
      <c r="H97" s="85"/>
    </row>
    <row r="98" spans="1:8" ht="15" customHeight="1">
      <c r="A98" s="95">
        <v>84</v>
      </c>
      <c r="B98" s="84" t="s">
        <v>53</v>
      </c>
      <c r="C98" s="92">
        <v>20.2</v>
      </c>
      <c r="D98" s="92">
        <v>16.3</v>
      </c>
      <c r="E98" s="112"/>
      <c r="G98" s="85"/>
      <c r="H98" s="85"/>
    </row>
    <row r="99" spans="1:8" ht="15" customHeight="1">
      <c r="A99" s="95">
        <v>85</v>
      </c>
      <c r="B99" s="84" t="s">
        <v>53</v>
      </c>
      <c r="C99" s="92">
        <v>22.3</v>
      </c>
      <c r="D99" s="92">
        <v>19.2</v>
      </c>
      <c r="E99" s="112"/>
      <c r="G99" s="85"/>
      <c r="H99" s="85"/>
    </row>
    <row r="100" spans="1:8" ht="15" customHeight="1">
      <c r="A100" s="95">
        <v>86</v>
      </c>
      <c r="B100" s="84" t="s">
        <v>53</v>
      </c>
      <c r="C100" s="92">
        <v>12.7</v>
      </c>
      <c r="D100" s="92">
        <v>15.3</v>
      </c>
      <c r="E100" s="112"/>
      <c r="G100" s="85"/>
      <c r="H100" s="85"/>
    </row>
    <row r="101" spans="1:8" ht="15" customHeight="1">
      <c r="A101" s="95">
        <v>87</v>
      </c>
      <c r="B101" s="84" t="s">
        <v>53</v>
      </c>
      <c r="C101" s="92">
        <v>17.7</v>
      </c>
      <c r="D101" s="92">
        <v>15.6</v>
      </c>
      <c r="E101" s="112"/>
      <c r="G101" s="85"/>
      <c r="H101" s="85"/>
    </row>
    <row r="102" spans="1:8" ht="15" customHeight="1">
      <c r="A102" s="95">
        <v>88</v>
      </c>
      <c r="B102" s="84" t="s">
        <v>53</v>
      </c>
      <c r="C102" s="92">
        <v>17.5</v>
      </c>
      <c r="D102" s="92">
        <v>15.8</v>
      </c>
      <c r="E102" s="112"/>
      <c r="G102" s="85"/>
      <c r="H102" s="85"/>
    </row>
    <row r="103" spans="1:8" ht="15" customHeight="1">
      <c r="A103" s="95">
        <v>89</v>
      </c>
      <c r="B103" s="84" t="s">
        <v>53</v>
      </c>
      <c r="C103" s="92">
        <v>19.399999999999999</v>
      </c>
      <c r="D103" s="92">
        <v>15.9</v>
      </c>
      <c r="E103" s="112"/>
      <c r="G103" s="85"/>
      <c r="H103" s="85"/>
    </row>
    <row r="104" spans="1:8" ht="15" customHeight="1">
      <c r="A104" s="95">
        <v>90</v>
      </c>
      <c r="B104" s="84" t="s">
        <v>53</v>
      </c>
      <c r="C104" s="92" t="s">
        <v>96</v>
      </c>
      <c r="D104" s="92" t="s">
        <v>96</v>
      </c>
      <c r="E104" s="141"/>
      <c r="G104" s="85"/>
      <c r="H104" s="85"/>
    </row>
    <row r="105" spans="1:8" ht="15" customHeight="1">
      <c r="A105" s="95">
        <v>91</v>
      </c>
      <c r="B105" s="84" t="s">
        <v>53</v>
      </c>
      <c r="C105" s="92" t="s">
        <v>104</v>
      </c>
      <c r="D105" s="92" t="s">
        <v>105</v>
      </c>
      <c r="E105" s="112"/>
      <c r="G105" s="85"/>
      <c r="H105" s="85"/>
    </row>
    <row r="106" spans="1:8" ht="15" customHeight="1">
      <c r="A106" s="95">
        <v>92</v>
      </c>
      <c r="B106" s="84" t="s">
        <v>53</v>
      </c>
      <c r="C106" s="92">
        <v>18</v>
      </c>
      <c r="D106" s="92">
        <v>15.1</v>
      </c>
      <c r="E106" s="112"/>
      <c r="G106" s="85"/>
      <c r="H106" s="85"/>
    </row>
    <row r="107" spans="1:8" ht="15" customHeight="1">
      <c r="A107" s="95">
        <v>93</v>
      </c>
      <c r="B107" s="84" t="s">
        <v>53</v>
      </c>
      <c r="C107" s="92" t="s">
        <v>96</v>
      </c>
      <c r="D107" s="92" t="s">
        <v>108</v>
      </c>
      <c r="E107" s="141"/>
      <c r="G107" s="85"/>
      <c r="H107" s="85"/>
    </row>
    <row r="108" spans="1:8" ht="15" customHeight="1">
      <c r="A108" s="95">
        <v>94</v>
      </c>
      <c r="B108" s="84" t="s">
        <v>53</v>
      </c>
      <c r="C108" s="92">
        <v>19.5</v>
      </c>
      <c r="D108" s="92">
        <v>17.3</v>
      </c>
      <c r="E108" s="112"/>
      <c r="G108" s="85"/>
      <c r="H108" s="85"/>
    </row>
    <row r="109" spans="1:8" ht="15" customHeight="1">
      <c r="A109" s="95">
        <v>95</v>
      </c>
      <c r="B109" s="126" t="s">
        <v>53</v>
      </c>
      <c r="C109" s="92" t="s">
        <v>104</v>
      </c>
      <c r="D109" s="92" t="s">
        <v>105</v>
      </c>
      <c r="E109" s="112"/>
      <c r="G109" s="85"/>
      <c r="H109" s="85"/>
    </row>
    <row r="110" spans="1:8" ht="15" customHeight="1">
      <c r="A110" s="95">
        <v>96</v>
      </c>
      <c r="B110" s="84" t="s">
        <v>53</v>
      </c>
      <c r="C110" s="92" t="s">
        <v>104</v>
      </c>
      <c r="D110" s="92" t="s">
        <v>105</v>
      </c>
      <c r="E110" s="112"/>
      <c r="G110" s="85"/>
      <c r="H110" s="85"/>
    </row>
    <row r="111" spans="1:8" ht="15" customHeight="1">
      <c r="A111" s="95">
        <v>97</v>
      </c>
      <c r="B111" s="84" t="s">
        <v>53</v>
      </c>
      <c r="C111" s="92">
        <v>17.899999999999999</v>
      </c>
      <c r="D111" s="92">
        <v>13.5</v>
      </c>
      <c r="E111" s="112"/>
      <c r="G111" s="85"/>
      <c r="H111" s="85"/>
    </row>
    <row r="112" spans="1:8" ht="15" customHeight="1">
      <c r="A112" s="95">
        <v>98</v>
      </c>
      <c r="B112" s="84" t="s">
        <v>53</v>
      </c>
      <c r="C112" s="92">
        <v>23.1</v>
      </c>
      <c r="D112" s="92">
        <v>17.100000000000001</v>
      </c>
      <c r="E112" s="112"/>
      <c r="G112" s="85"/>
      <c r="H112" s="85"/>
    </row>
    <row r="113" spans="1:8">
      <c r="G113" s="85"/>
      <c r="H113" s="85"/>
    </row>
    <row r="114" spans="1:8" ht="15" customHeight="1">
      <c r="A114" s="99" t="s">
        <v>99</v>
      </c>
      <c r="G114" s="85"/>
      <c r="H114" s="85"/>
    </row>
    <row r="115" spans="1:8" ht="15" customHeight="1">
      <c r="A115" s="99" t="s">
        <v>100</v>
      </c>
      <c r="G115" s="85"/>
      <c r="H115" s="85"/>
    </row>
    <row r="116" spans="1:8" ht="15" customHeight="1">
      <c r="A116" s="470" t="s">
        <v>101</v>
      </c>
      <c r="B116" s="471" t="s">
        <v>92</v>
      </c>
      <c r="C116" s="472" t="s">
        <v>93</v>
      </c>
      <c r="D116" s="472" t="s">
        <v>94</v>
      </c>
      <c r="E116" s="471" t="s">
        <v>95</v>
      </c>
      <c r="G116" s="85"/>
      <c r="H116" s="85"/>
    </row>
    <row r="117" spans="1:8" ht="15" customHeight="1">
      <c r="A117" s="470"/>
      <c r="B117" s="471"/>
      <c r="C117" s="472"/>
      <c r="D117" s="472"/>
      <c r="E117" s="471"/>
      <c r="G117" s="85"/>
      <c r="H117" s="85"/>
    </row>
    <row r="118" spans="1:8" ht="15" customHeight="1">
      <c r="A118" s="211">
        <v>99</v>
      </c>
      <c r="B118" s="84" t="s">
        <v>53</v>
      </c>
      <c r="C118" s="92">
        <v>29</v>
      </c>
      <c r="D118" s="92">
        <v>15.3</v>
      </c>
      <c r="E118" s="112"/>
      <c r="G118" s="85"/>
      <c r="H118" s="85"/>
    </row>
    <row r="119" spans="1:8" ht="15" customHeight="1">
      <c r="A119" s="211">
        <v>100</v>
      </c>
      <c r="B119" s="84" t="s">
        <v>53</v>
      </c>
      <c r="C119" s="92">
        <v>26.2</v>
      </c>
      <c r="D119" s="92">
        <v>16</v>
      </c>
      <c r="E119" s="112"/>
      <c r="G119" s="85"/>
      <c r="H119" s="85"/>
    </row>
    <row r="120" spans="1:8" ht="15" customHeight="1">
      <c r="A120" s="211">
        <v>101</v>
      </c>
      <c r="B120" s="84" t="s">
        <v>54</v>
      </c>
      <c r="C120" s="92">
        <v>48.4</v>
      </c>
      <c r="D120" s="92">
        <v>23</v>
      </c>
      <c r="E120" s="112"/>
      <c r="G120" s="85"/>
      <c r="H120" s="85"/>
    </row>
    <row r="121" spans="1:8" ht="15" customHeight="1">
      <c r="A121" s="211">
        <v>102</v>
      </c>
      <c r="B121" s="84" t="s">
        <v>53</v>
      </c>
      <c r="C121" s="92">
        <v>27.2</v>
      </c>
      <c r="D121" s="92">
        <v>19.100000000000001</v>
      </c>
      <c r="E121" s="112"/>
      <c r="G121" s="85"/>
      <c r="H121" s="85"/>
    </row>
    <row r="122" spans="1:8" ht="15" customHeight="1">
      <c r="A122" s="211">
        <v>103</v>
      </c>
      <c r="B122" s="84" t="s">
        <v>53</v>
      </c>
      <c r="C122" s="92">
        <v>21.4</v>
      </c>
      <c r="D122" s="92">
        <v>15.8</v>
      </c>
      <c r="E122" s="112"/>
      <c r="G122" s="85"/>
      <c r="H122" s="85"/>
    </row>
    <row r="123" spans="1:8" ht="15" customHeight="1">
      <c r="A123" s="211">
        <v>104</v>
      </c>
      <c r="B123" s="84" t="s">
        <v>53</v>
      </c>
      <c r="C123" s="92">
        <v>25.9</v>
      </c>
      <c r="D123" s="92">
        <v>17.7</v>
      </c>
      <c r="E123" s="112"/>
      <c r="G123" s="85"/>
      <c r="H123" s="85"/>
    </row>
    <row r="124" spans="1:8" ht="15" customHeight="1">
      <c r="A124" s="211">
        <v>105</v>
      </c>
      <c r="B124" s="84" t="s">
        <v>53</v>
      </c>
      <c r="C124" s="92">
        <v>23.6</v>
      </c>
      <c r="D124" s="92">
        <v>16.899999999999999</v>
      </c>
      <c r="E124" s="112"/>
      <c r="G124" s="85"/>
      <c r="H124" s="85"/>
    </row>
    <row r="125" spans="1:8" ht="15" customHeight="1">
      <c r="A125" s="211">
        <v>106</v>
      </c>
      <c r="B125" s="84" t="s">
        <v>53</v>
      </c>
      <c r="C125" s="92">
        <v>19.2</v>
      </c>
      <c r="D125" s="92">
        <v>15.1</v>
      </c>
      <c r="E125" s="112"/>
      <c r="G125" s="85"/>
      <c r="H125" s="85"/>
    </row>
    <row r="126" spans="1:8" ht="15" customHeight="1">
      <c r="A126" s="211">
        <v>107</v>
      </c>
      <c r="B126" s="84" t="s">
        <v>53</v>
      </c>
      <c r="C126" s="92">
        <v>26.5</v>
      </c>
      <c r="D126" s="92">
        <v>17.8</v>
      </c>
      <c r="E126" s="112"/>
      <c r="G126" s="85"/>
      <c r="H126" s="85"/>
    </row>
    <row r="127" spans="1:8" ht="15" customHeight="1">
      <c r="A127" s="211">
        <v>108</v>
      </c>
      <c r="B127" s="84" t="s">
        <v>53</v>
      </c>
      <c r="C127" s="92">
        <v>19.8</v>
      </c>
      <c r="D127" s="92">
        <v>16.3</v>
      </c>
      <c r="E127" s="112"/>
      <c r="G127" s="85"/>
      <c r="H127" s="85"/>
    </row>
    <row r="128" spans="1:8" ht="15" customHeight="1">
      <c r="A128" s="211">
        <v>109</v>
      </c>
      <c r="B128" s="84" t="s">
        <v>53</v>
      </c>
      <c r="C128" s="92">
        <v>19.5</v>
      </c>
      <c r="D128" s="92">
        <v>16.3</v>
      </c>
      <c r="E128" s="112"/>
      <c r="G128" s="85"/>
      <c r="H128" s="85"/>
    </row>
    <row r="129" spans="1:8" ht="15" customHeight="1">
      <c r="A129" s="211">
        <v>110</v>
      </c>
      <c r="B129" s="84" t="s">
        <v>53</v>
      </c>
      <c r="C129" s="92">
        <v>23.3</v>
      </c>
      <c r="D129" s="92">
        <v>16.7</v>
      </c>
      <c r="E129" s="112"/>
      <c r="G129" s="85"/>
      <c r="H129" s="85"/>
    </row>
    <row r="130" spans="1:8" ht="15" customHeight="1">
      <c r="A130" s="211">
        <v>111</v>
      </c>
      <c r="B130" s="84" t="s">
        <v>53</v>
      </c>
      <c r="C130" s="92">
        <v>24.2</v>
      </c>
      <c r="D130" s="92">
        <v>15.6</v>
      </c>
      <c r="E130" s="112"/>
      <c r="G130" s="85"/>
      <c r="H130" s="85"/>
    </row>
    <row r="131" spans="1:8" ht="15" customHeight="1">
      <c r="A131" s="211">
        <v>112</v>
      </c>
      <c r="B131" s="84" t="s">
        <v>53</v>
      </c>
      <c r="C131" s="92">
        <v>25.9</v>
      </c>
      <c r="D131" s="92">
        <v>14.8</v>
      </c>
      <c r="E131" s="112"/>
      <c r="G131" s="85"/>
      <c r="H131" s="85"/>
    </row>
    <row r="132" spans="1:8" ht="15" customHeight="1">
      <c r="A132" s="211">
        <v>113</v>
      </c>
      <c r="B132" s="84" t="s">
        <v>53</v>
      </c>
      <c r="C132" s="92">
        <v>21.1</v>
      </c>
      <c r="D132" s="92">
        <v>18.600000000000001</v>
      </c>
      <c r="E132" s="112"/>
      <c r="G132" s="85"/>
      <c r="H132" s="85"/>
    </row>
    <row r="133" spans="1:8" ht="15" customHeight="1">
      <c r="A133" s="211">
        <v>114</v>
      </c>
      <c r="B133" s="84" t="s">
        <v>53</v>
      </c>
      <c r="C133" s="92">
        <v>19.3</v>
      </c>
      <c r="D133" s="92">
        <v>16.8</v>
      </c>
      <c r="E133" s="112"/>
      <c r="G133" s="85"/>
      <c r="H133" s="85"/>
    </row>
    <row r="134" spans="1:8" ht="15" customHeight="1">
      <c r="A134" s="211">
        <v>115</v>
      </c>
      <c r="B134" s="84" t="s">
        <v>53</v>
      </c>
      <c r="C134" s="92">
        <v>23.8</v>
      </c>
      <c r="D134" s="92">
        <v>17.3</v>
      </c>
      <c r="E134" s="112"/>
      <c r="G134" s="85"/>
      <c r="H134" s="85"/>
    </row>
    <row r="135" spans="1:8" ht="15" customHeight="1">
      <c r="A135" s="211">
        <v>116</v>
      </c>
      <c r="B135" s="84" t="s">
        <v>53</v>
      </c>
      <c r="C135" s="92">
        <v>25.7</v>
      </c>
      <c r="D135" s="92">
        <v>17.5</v>
      </c>
      <c r="E135" s="112"/>
      <c r="G135" s="85"/>
      <c r="H135" s="85"/>
    </row>
    <row r="136" spans="1:8" ht="15" customHeight="1">
      <c r="A136" s="211">
        <v>117</v>
      </c>
      <c r="B136" s="84" t="s">
        <v>53</v>
      </c>
      <c r="C136" s="92">
        <v>23.5</v>
      </c>
      <c r="D136" s="92">
        <v>17.100000000000001</v>
      </c>
      <c r="E136" s="112"/>
      <c r="G136" s="85"/>
      <c r="H136" s="85"/>
    </row>
    <row r="137" spans="1:8" ht="15" customHeight="1">
      <c r="A137" s="211">
        <v>118</v>
      </c>
      <c r="B137" s="84" t="s">
        <v>53</v>
      </c>
      <c r="C137" s="92">
        <v>22.6</v>
      </c>
      <c r="D137" s="92">
        <v>17.3</v>
      </c>
      <c r="E137" s="112"/>
      <c r="G137" s="85"/>
      <c r="H137" s="85"/>
    </row>
    <row r="138" spans="1:8" ht="15" customHeight="1">
      <c r="A138" s="211">
        <v>119</v>
      </c>
      <c r="B138" s="84" t="s">
        <v>54</v>
      </c>
      <c r="C138" s="92">
        <v>27.6</v>
      </c>
      <c r="D138" s="92">
        <v>18.100000000000001</v>
      </c>
      <c r="E138" s="112"/>
      <c r="G138" s="85"/>
      <c r="H138" s="85"/>
    </row>
    <row r="139" spans="1:8" ht="15" customHeight="1">
      <c r="A139" s="211">
        <v>120</v>
      </c>
      <c r="B139" s="84" t="s">
        <v>53</v>
      </c>
      <c r="C139" s="92">
        <v>24.5</v>
      </c>
      <c r="D139" s="92">
        <v>17</v>
      </c>
      <c r="E139" s="112"/>
      <c r="G139" s="85"/>
      <c r="H139" s="85"/>
    </row>
    <row r="140" spans="1:8" ht="15" customHeight="1">
      <c r="A140" s="211">
        <v>121</v>
      </c>
      <c r="B140" s="84" t="s">
        <v>53</v>
      </c>
      <c r="C140" s="92">
        <v>22.8</v>
      </c>
      <c r="D140" s="92">
        <v>17</v>
      </c>
      <c r="E140" s="112"/>
      <c r="G140" s="85"/>
      <c r="H140" s="85"/>
    </row>
    <row r="141" spans="1:8" ht="15" customHeight="1">
      <c r="A141" s="211">
        <v>122</v>
      </c>
      <c r="B141" s="84" t="s">
        <v>53</v>
      </c>
      <c r="C141" s="92">
        <v>18.100000000000001</v>
      </c>
      <c r="D141" s="92">
        <v>15.2</v>
      </c>
      <c r="E141" s="112"/>
      <c r="G141" s="85"/>
      <c r="H141" s="85"/>
    </row>
    <row r="142" spans="1:8" ht="15" customHeight="1">
      <c r="A142" s="211">
        <v>123</v>
      </c>
      <c r="B142" s="84" t="s">
        <v>53</v>
      </c>
      <c r="C142" s="92">
        <v>21.8</v>
      </c>
      <c r="D142" s="92">
        <v>16.8</v>
      </c>
      <c r="E142" s="112"/>
      <c r="G142" s="85"/>
      <c r="H142" s="85"/>
    </row>
    <row r="143" spans="1:8" ht="15" customHeight="1">
      <c r="A143" s="211">
        <v>124</v>
      </c>
      <c r="B143" s="84" t="s">
        <v>53</v>
      </c>
      <c r="C143" s="92">
        <v>21.3</v>
      </c>
      <c r="D143" s="92">
        <v>15.3</v>
      </c>
      <c r="E143" s="112"/>
      <c r="G143" s="85"/>
      <c r="H143" s="85"/>
    </row>
    <row r="144" spans="1:8" ht="15" customHeight="1">
      <c r="A144" s="211">
        <v>125</v>
      </c>
      <c r="B144" s="84" t="s">
        <v>53</v>
      </c>
      <c r="C144" s="92">
        <v>18.399999999999999</v>
      </c>
      <c r="D144" s="92">
        <v>14.9</v>
      </c>
      <c r="E144" s="112"/>
      <c r="G144" s="85"/>
      <c r="H144" s="85"/>
    </row>
    <row r="145" spans="1:8" ht="15" customHeight="1">
      <c r="A145" s="211">
        <v>126</v>
      </c>
      <c r="B145" s="84" t="s">
        <v>53</v>
      </c>
      <c r="C145" s="92">
        <v>21.4</v>
      </c>
      <c r="D145" s="92">
        <v>17.8</v>
      </c>
      <c r="E145" s="112"/>
      <c r="G145" s="85"/>
      <c r="H145" s="85"/>
    </row>
    <row r="146" spans="1:8" ht="15" customHeight="1">
      <c r="A146" s="211">
        <v>127</v>
      </c>
      <c r="B146" s="84" t="s">
        <v>53</v>
      </c>
      <c r="C146" s="92">
        <v>19.3</v>
      </c>
      <c r="D146" s="92">
        <v>16.899999999999999</v>
      </c>
      <c r="E146" s="112"/>
      <c r="G146" s="85"/>
      <c r="H146" s="85"/>
    </row>
    <row r="147" spans="1:8" ht="15" customHeight="1">
      <c r="A147" s="211">
        <v>128</v>
      </c>
      <c r="B147" s="84" t="s">
        <v>53</v>
      </c>
      <c r="C147" s="92">
        <v>19.600000000000001</v>
      </c>
      <c r="D147" s="92">
        <v>17.399999999999999</v>
      </c>
      <c r="E147" s="112"/>
      <c r="G147" s="85"/>
      <c r="H147" s="85"/>
    </row>
    <row r="148" spans="1:8" ht="15" customHeight="1">
      <c r="A148" s="211">
        <v>129</v>
      </c>
      <c r="B148" s="84" t="s">
        <v>53</v>
      </c>
      <c r="C148" s="92">
        <v>19.899999999999999</v>
      </c>
      <c r="D148" s="92">
        <v>17.100000000000001</v>
      </c>
      <c r="E148" s="112"/>
      <c r="G148" s="85"/>
      <c r="H148" s="85"/>
    </row>
    <row r="149" spans="1:8" ht="15" customHeight="1">
      <c r="A149" s="211">
        <v>130</v>
      </c>
      <c r="B149" s="84" t="s">
        <v>53</v>
      </c>
      <c r="C149" s="92">
        <v>21.2</v>
      </c>
      <c r="D149" s="92">
        <v>17</v>
      </c>
      <c r="E149" s="112"/>
      <c r="G149" s="85"/>
      <c r="H149" s="85"/>
    </row>
    <row r="150" spans="1:8" ht="15" customHeight="1">
      <c r="A150" s="211">
        <v>131</v>
      </c>
      <c r="B150" s="84" t="s">
        <v>53</v>
      </c>
      <c r="C150" s="92">
        <v>23.5</v>
      </c>
      <c r="D150" s="92">
        <v>17.5</v>
      </c>
      <c r="E150" s="112"/>
      <c r="G150" s="85"/>
      <c r="H150" s="85"/>
    </row>
    <row r="151" spans="1:8" ht="15" customHeight="1">
      <c r="A151" s="211">
        <v>132</v>
      </c>
      <c r="B151" s="84" t="s">
        <v>53</v>
      </c>
      <c r="C151" s="92">
        <v>19.899999999999999</v>
      </c>
      <c r="D151" s="92">
        <v>17.5</v>
      </c>
      <c r="E151" s="112"/>
      <c r="G151" s="85"/>
      <c r="H151" s="85"/>
    </row>
    <row r="152" spans="1:8" ht="15" customHeight="1">
      <c r="A152" s="211">
        <v>133</v>
      </c>
      <c r="B152" s="84" t="s">
        <v>53</v>
      </c>
      <c r="C152" s="92">
        <v>21.5</v>
      </c>
      <c r="D152" s="92">
        <v>15.9</v>
      </c>
      <c r="E152" s="112"/>
      <c r="G152" s="85"/>
      <c r="H152" s="85"/>
    </row>
    <row r="153" spans="1:8" ht="15" customHeight="1">
      <c r="A153" s="211">
        <v>134</v>
      </c>
      <c r="B153" s="84" t="s">
        <v>53</v>
      </c>
      <c r="C153" s="92">
        <v>19.899999999999999</v>
      </c>
      <c r="D153" s="92">
        <v>15.1</v>
      </c>
      <c r="E153" s="112"/>
      <c r="G153" s="85"/>
      <c r="H153" s="85"/>
    </row>
    <row r="154" spans="1:8" ht="15" customHeight="1">
      <c r="A154" s="211">
        <v>135</v>
      </c>
      <c r="B154" s="84" t="s">
        <v>53</v>
      </c>
      <c r="C154" s="92">
        <v>21</v>
      </c>
      <c r="D154" s="92">
        <v>16.100000000000001</v>
      </c>
      <c r="E154" s="112"/>
      <c r="G154" s="85"/>
      <c r="H154" s="85"/>
    </row>
    <row r="155" spans="1:8" ht="15" customHeight="1">
      <c r="A155" s="211">
        <v>136</v>
      </c>
      <c r="B155" s="84" t="s">
        <v>53</v>
      </c>
      <c r="C155" s="92">
        <v>21.1</v>
      </c>
      <c r="D155" s="92">
        <v>18</v>
      </c>
      <c r="E155" s="112"/>
      <c r="G155" s="85"/>
      <c r="H155" s="85"/>
    </row>
    <row r="156" spans="1:8" ht="15" customHeight="1">
      <c r="A156" s="211">
        <v>137</v>
      </c>
      <c r="B156" s="84" t="s">
        <v>53</v>
      </c>
      <c r="C156" s="92">
        <v>19.100000000000001</v>
      </c>
      <c r="D156" s="92">
        <v>15.3</v>
      </c>
      <c r="E156" s="112"/>
      <c r="G156" s="85"/>
      <c r="H156" s="85"/>
    </row>
    <row r="157" spans="1:8" ht="15" customHeight="1">
      <c r="A157" s="211">
        <v>138</v>
      </c>
      <c r="B157" s="84" t="s">
        <v>53</v>
      </c>
      <c r="C157" s="92">
        <v>18.2</v>
      </c>
      <c r="D157" s="92">
        <v>16.3</v>
      </c>
      <c r="E157" s="112"/>
      <c r="G157" s="85"/>
      <c r="H157" s="85"/>
    </row>
    <row r="158" spans="1:8" ht="15" customHeight="1">
      <c r="A158" s="211">
        <v>139</v>
      </c>
      <c r="B158" s="84" t="s">
        <v>53</v>
      </c>
      <c r="C158" s="92">
        <v>19.7</v>
      </c>
      <c r="D158" s="92">
        <v>17.5</v>
      </c>
      <c r="E158" s="112"/>
      <c r="G158" s="85"/>
      <c r="H158" s="85"/>
    </row>
    <row r="159" spans="1:8" ht="15" customHeight="1">
      <c r="A159" s="211">
        <v>140</v>
      </c>
      <c r="B159" s="84" t="s">
        <v>53</v>
      </c>
      <c r="C159" s="92">
        <v>20.2</v>
      </c>
      <c r="D159" s="92">
        <v>17.600000000000001</v>
      </c>
      <c r="E159" s="112"/>
      <c r="G159" s="85"/>
      <c r="H159" s="85"/>
    </row>
    <row r="160" spans="1:8" ht="15" customHeight="1">
      <c r="A160" s="211">
        <v>141</v>
      </c>
      <c r="B160" s="84" t="s">
        <v>53</v>
      </c>
      <c r="C160" s="92">
        <v>20.9</v>
      </c>
      <c r="D160" s="92">
        <v>18</v>
      </c>
      <c r="E160" s="112"/>
      <c r="G160" s="85"/>
      <c r="H160" s="85"/>
    </row>
    <row r="161" spans="1:8" ht="15" customHeight="1">
      <c r="A161" s="211">
        <v>142</v>
      </c>
      <c r="B161" s="84" t="s">
        <v>53</v>
      </c>
      <c r="C161" s="92">
        <v>18.600000000000001</v>
      </c>
      <c r="D161" s="92">
        <v>16</v>
      </c>
      <c r="E161" s="112"/>
      <c r="G161" s="85"/>
      <c r="H161" s="85"/>
    </row>
    <row r="162" spans="1:8" ht="15" customHeight="1">
      <c r="A162" s="211">
        <v>143</v>
      </c>
      <c r="B162" s="84" t="s">
        <v>53</v>
      </c>
      <c r="C162" s="92">
        <v>18.7</v>
      </c>
      <c r="D162" s="92">
        <v>17</v>
      </c>
      <c r="E162" s="112"/>
      <c r="G162" s="85"/>
      <c r="H162" s="85"/>
    </row>
    <row r="163" spans="1:8" ht="15" customHeight="1">
      <c r="A163" s="211">
        <v>144</v>
      </c>
      <c r="B163" s="84" t="s">
        <v>53</v>
      </c>
      <c r="C163" s="92">
        <v>18.5</v>
      </c>
      <c r="D163" s="92">
        <v>15.7</v>
      </c>
      <c r="E163" s="112"/>
      <c r="G163" s="85"/>
      <c r="H163" s="85"/>
    </row>
    <row r="164" spans="1:8" ht="15" customHeight="1">
      <c r="A164" s="211">
        <v>145</v>
      </c>
      <c r="B164" s="84" t="s">
        <v>53</v>
      </c>
      <c r="C164" s="92">
        <v>19.600000000000001</v>
      </c>
      <c r="D164" s="92">
        <v>16.8</v>
      </c>
      <c r="E164" s="112"/>
      <c r="G164" s="85"/>
      <c r="H164" s="85"/>
    </row>
    <row r="165" spans="1:8" ht="15" customHeight="1">
      <c r="A165" s="211">
        <v>146</v>
      </c>
      <c r="B165" s="84" t="s">
        <v>53</v>
      </c>
      <c r="C165" s="92">
        <v>18.2</v>
      </c>
      <c r="D165" s="92">
        <v>13.7</v>
      </c>
      <c r="E165" s="112"/>
      <c r="G165" s="85"/>
      <c r="H165" s="85"/>
    </row>
    <row r="166" spans="1:8" ht="15" customHeight="1">
      <c r="A166" s="211">
        <v>147</v>
      </c>
      <c r="B166" s="84" t="s">
        <v>53</v>
      </c>
      <c r="C166" s="92">
        <v>18.3</v>
      </c>
      <c r="D166" s="92">
        <v>13.8</v>
      </c>
      <c r="E166" s="112"/>
      <c r="G166" s="85"/>
      <c r="H166" s="85"/>
    </row>
    <row r="167" spans="1:8">
      <c r="A167" s="111"/>
    </row>
  </sheetData>
  <mergeCells count="15">
    <mergeCell ref="C116:C117"/>
    <mergeCell ref="D116:D117"/>
    <mergeCell ref="A116:A117"/>
    <mergeCell ref="E116:E117"/>
    <mergeCell ref="B8:B9"/>
    <mergeCell ref="C8:C9"/>
    <mergeCell ref="D8:D9"/>
    <mergeCell ref="B64:B65"/>
    <mergeCell ref="C64:C65"/>
    <mergeCell ref="D64:D65"/>
    <mergeCell ref="B116:B117"/>
    <mergeCell ref="A8:A9"/>
    <mergeCell ref="E8:E9"/>
    <mergeCell ref="A64:A65"/>
    <mergeCell ref="E64:E65"/>
  </mergeCells>
  <phoneticPr fontId="6"/>
  <conditionalFormatting sqref="L10:L166">
    <cfRule type="cellIs" dxfId="30" priority="4" operator="equal">
      <formula>1</formula>
    </cfRule>
  </conditionalFormatting>
  <conditionalFormatting sqref="H10:H60">
    <cfRule type="containsText" dxfId="29" priority="3" operator="containsText" text="aaa">
      <formula>NOT(ISERROR(SEARCH("aaa",H10)))</formula>
    </cfRule>
  </conditionalFormatting>
  <conditionalFormatting sqref="H118:H166">
    <cfRule type="containsText" dxfId="28" priority="1" operator="containsText" text="aaa">
      <formula>NOT(ISERROR(SEARCH("aaa",H118)))</formula>
    </cfRule>
  </conditionalFormatting>
  <conditionalFormatting sqref="H66:H112">
    <cfRule type="containsText" dxfId="27" priority="2" operator="containsText" text="aaa">
      <formula>NOT(ISERROR(SEARCH("aaa",H66)))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portrait" r:id="rId1"/>
  <rowBreaks count="3" manualBreakCount="3">
    <brk id="61" max="4" man="1"/>
    <brk id="113" max="4" man="1"/>
    <brk id="167" max="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view="pageBreakPreview" zoomScale="95" zoomScaleNormal="30" zoomScaleSheetLayoutView="95" workbookViewId="0">
      <selection activeCell="G9" sqref="G9"/>
    </sheetView>
  </sheetViews>
  <sheetFormatPr defaultRowHeight="15"/>
  <cols>
    <col min="1" max="1" width="10.625" style="113" customWidth="1"/>
    <col min="2" max="2" width="35.625" style="108" customWidth="1"/>
    <col min="3" max="4" width="10.625" style="94" customWidth="1"/>
    <col min="5" max="5" width="60.625" style="108" customWidth="1"/>
    <col min="6" max="6" width="9" style="108"/>
    <col min="7" max="7" width="38.625" style="109" bestFit="1" customWidth="1"/>
    <col min="8" max="8" width="9.625" style="109" bestFit="1" customWidth="1"/>
    <col min="9" max="9" width="33.125" style="108" bestFit="1" customWidth="1"/>
    <col min="10" max="10" width="35" style="108" bestFit="1" customWidth="1"/>
    <col min="11" max="11" width="33.125" style="108" bestFit="1" customWidth="1"/>
    <col min="12" max="12" width="6.75" style="108" bestFit="1" customWidth="1"/>
    <col min="13" max="13" width="9" style="108"/>
    <col min="14" max="14" width="13.875" style="108" customWidth="1"/>
    <col min="15" max="15" width="12.5" style="108" customWidth="1"/>
    <col min="16" max="16384" width="9" style="108"/>
  </cols>
  <sheetData>
    <row r="1" spans="1:12" s="105" customFormat="1" ht="15.75" customHeight="1">
      <c r="A1" s="96" t="s">
        <v>683</v>
      </c>
      <c r="B1" s="103"/>
      <c r="C1" s="104"/>
      <c r="D1" s="104"/>
      <c r="E1" s="103"/>
    </row>
    <row r="2" spans="1:12" s="105" customFormat="1" ht="15.75" customHeight="1">
      <c r="A2" s="97" t="s">
        <v>115</v>
      </c>
      <c r="B2" s="103"/>
      <c r="C2" s="104"/>
      <c r="D2" s="104"/>
      <c r="E2" s="103"/>
    </row>
    <row r="3" spans="1:12" s="105" customFormat="1" ht="15.75" customHeight="1">
      <c r="A3" s="88" t="s">
        <v>116</v>
      </c>
      <c r="B3" s="103"/>
      <c r="C3" s="104"/>
      <c r="D3" s="104"/>
      <c r="E3" s="103"/>
    </row>
    <row r="4" spans="1:12" s="105" customFormat="1" ht="15.75" customHeight="1">
      <c r="A4" s="98" t="s">
        <v>70</v>
      </c>
      <c r="B4" s="89"/>
      <c r="C4" s="91"/>
      <c r="D4" s="91"/>
      <c r="E4" s="89"/>
    </row>
    <row r="5" spans="1:12" s="105" customFormat="1" ht="15.75" customHeight="1">
      <c r="A5" s="89"/>
      <c r="B5" s="89"/>
      <c r="C5" s="91"/>
      <c r="D5" s="91"/>
      <c r="E5" s="89"/>
    </row>
    <row r="6" spans="1:12" s="105" customFormat="1" ht="15.75" customHeight="1">
      <c r="A6" s="99" t="s">
        <v>90</v>
      </c>
      <c r="B6" s="103"/>
      <c r="C6" s="104"/>
      <c r="D6" s="104"/>
      <c r="E6" s="103"/>
    </row>
    <row r="7" spans="1:12" s="105" customFormat="1" ht="15.75" customHeight="1">
      <c r="A7" s="100" t="s">
        <v>91</v>
      </c>
      <c r="B7" s="106"/>
      <c r="C7" s="107"/>
      <c r="D7" s="107"/>
      <c r="E7" s="106"/>
    </row>
    <row r="8" spans="1:12" ht="15" customHeight="1">
      <c r="A8" s="470" t="s">
        <v>101</v>
      </c>
      <c r="B8" s="471" t="s">
        <v>92</v>
      </c>
      <c r="C8" s="472" t="s">
        <v>93</v>
      </c>
      <c r="D8" s="472" t="s">
        <v>94</v>
      </c>
      <c r="E8" s="471" t="s">
        <v>95</v>
      </c>
      <c r="I8" s="109"/>
      <c r="J8" s="109"/>
      <c r="K8" s="109"/>
      <c r="L8" s="109"/>
    </row>
    <row r="9" spans="1:12" ht="15" customHeight="1">
      <c r="A9" s="470"/>
      <c r="B9" s="471"/>
      <c r="C9" s="472"/>
      <c r="D9" s="472"/>
      <c r="E9" s="471"/>
      <c r="G9" s="110"/>
      <c r="H9" s="110"/>
      <c r="I9" s="110"/>
      <c r="J9" s="110"/>
      <c r="K9" s="110"/>
      <c r="L9" s="111"/>
    </row>
    <row r="10" spans="1:12" ht="15" customHeight="1">
      <c r="A10" s="95">
        <v>1</v>
      </c>
      <c r="B10" s="84" t="s">
        <v>53</v>
      </c>
      <c r="C10" s="92">
        <v>41.6</v>
      </c>
      <c r="D10" s="92">
        <v>28.6</v>
      </c>
      <c r="E10" s="112"/>
      <c r="G10" s="85"/>
      <c r="H10" s="85"/>
    </row>
    <row r="11" spans="1:12" ht="15" customHeight="1">
      <c r="A11" s="95">
        <v>2</v>
      </c>
      <c r="B11" s="84" t="s">
        <v>53</v>
      </c>
      <c r="C11" s="92" t="s">
        <v>96</v>
      </c>
      <c r="D11" s="92" t="s">
        <v>114</v>
      </c>
      <c r="E11" s="112"/>
      <c r="G11" s="85"/>
      <c r="H11" s="85"/>
    </row>
    <row r="12" spans="1:12" ht="15" customHeight="1">
      <c r="A12" s="95">
        <v>3</v>
      </c>
      <c r="B12" s="84" t="s">
        <v>53</v>
      </c>
      <c r="C12" s="92">
        <v>31.2</v>
      </c>
      <c r="D12" s="92">
        <v>26.5</v>
      </c>
      <c r="E12" s="112"/>
      <c r="G12" s="85"/>
      <c r="H12" s="85"/>
    </row>
    <row r="13" spans="1:12" ht="15" customHeight="1">
      <c r="A13" s="95">
        <v>4</v>
      </c>
      <c r="B13" s="84" t="s">
        <v>53</v>
      </c>
      <c r="C13" s="92" t="s">
        <v>107</v>
      </c>
      <c r="D13" s="92" t="s">
        <v>107</v>
      </c>
      <c r="E13" s="112"/>
      <c r="G13" s="85"/>
      <c r="H13" s="85"/>
    </row>
    <row r="14" spans="1:12" ht="15" customHeight="1">
      <c r="A14" s="95">
        <v>5</v>
      </c>
      <c r="B14" s="84" t="s">
        <v>53</v>
      </c>
      <c r="C14" s="92" t="s">
        <v>104</v>
      </c>
      <c r="D14" s="92" t="s">
        <v>104</v>
      </c>
      <c r="E14" s="112"/>
      <c r="G14" s="85"/>
      <c r="H14" s="85"/>
    </row>
    <row r="15" spans="1:12" ht="15" customHeight="1">
      <c r="A15" s="95">
        <v>6</v>
      </c>
      <c r="B15" s="84" t="s">
        <v>53</v>
      </c>
      <c r="C15" s="92">
        <v>46.1</v>
      </c>
      <c r="D15" s="92">
        <v>31.2</v>
      </c>
      <c r="E15" s="112"/>
      <c r="G15" s="85"/>
      <c r="H15" s="85"/>
    </row>
    <row r="16" spans="1:12" ht="15" customHeight="1">
      <c r="A16" s="95">
        <v>7</v>
      </c>
      <c r="B16" s="101" t="s">
        <v>53</v>
      </c>
      <c r="C16" s="92">
        <v>39.5</v>
      </c>
      <c r="D16" s="92">
        <v>29.2</v>
      </c>
      <c r="E16" s="112"/>
      <c r="G16" s="85"/>
      <c r="H16" s="85"/>
    </row>
    <row r="17" spans="1:12" ht="15" customHeight="1"/>
    <row r="18" spans="1:12" ht="15" customHeight="1"/>
    <row r="19" spans="1:12" ht="15" customHeight="1">
      <c r="A19" s="99" t="s">
        <v>97</v>
      </c>
    </row>
    <row r="20" spans="1:12" ht="15" customHeight="1">
      <c r="A20" s="99" t="s">
        <v>98</v>
      </c>
    </row>
    <row r="21" spans="1:12" ht="15" customHeight="1">
      <c r="A21" s="470" t="s">
        <v>101</v>
      </c>
      <c r="B21" s="471" t="s">
        <v>92</v>
      </c>
      <c r="C21" s="472" t="s">
        <v>93</v>
      </c>
      <c r="D21" s="472" t="s">
        <v>94</v>
      </c>
      <c r="E21" s="471" t="s">
        <v>95</v>
      </c>
      <c r="I21" s="109"/>
      <c r="J21" s="109"/>
      <c r="K21" s="109"/>
      <c r="L21" s="109"/>
    </row>
    <row r="22" spans="1:12" ht="15" customHeight="1">
      <c r="A22" s="470"/>
      <c r="B22" s="471"/>
      <c r="C22" s="472"/>
      <c r="D22" s="472"/>
      <c r="E22" s="471"/>
      <c r="G22" s="110"/>
      <c r="H22" s="110"/>
      <c r="I22" s="110"/>
      <c r="J22" s="110"/>
      <c r="K22" s="110"/>
      <c r="L22" s="111"/>
    </row>
    <row r="23" spans="1:12" ht="15" customHeight="1">
      <c r="A23" s="95">
        <v>8</v>
      </c>
      <c r="B23" s="84" t="s">
        <v>53</v>
      </c>
      <c r="C23" s="92" t="s">
        <v>104</v>
      </c>
      <c r="D23" s="92" t="s">
        <v>107</v>
      </c>
      <c r="E23" s="112"/>
      <c r="G23" s="85"/>
      <c r="H23" s="85"/>
    </row>
    <row r="24" spans="1:12" ht="15" customHeight="1">
      <c r="A24" s="95">
        <v>9</v>
      </c>
      <c r="B24" s="84" t="s">
        <v>53</v>
      </c>
      <c r="C24" s="92">
        <v>44</v>
      </c>
      <c r="D24" s="92">
        <v>30.9</v>
      </c>
      <c r="E24" s="112"/>
      <c r="G24" s="85"/>
      <c r="H24" s="85"/>
    </row>
    <row r="25" spans="1:12" ht="15" customHeight="1">
      <c r="A25" s="95">
        <v>10</v>
      </c>
      <c r="B25" s="84" t="s">
        <v>53</v>
      </c>
      <c r="C25" s="92">
        <v>44</v>
      </c>
      <c r="D25" s="92">
        <v>30</v>
      </c>
      <c r="E25" s="112"/>
      <c r="G25" s="85"/>
      <c r="H25" s="85"/>
    </row>
    <row r="26" spans="1:12" ht="15" customHeight="1">
      <c r="A26" s="95">
        <v>11</v>
      </c>
      <c r="B26" s="84" t="s">
        <v>53</v>
      </c>
      <c r="C26" s="92" t="s">
        <v>107</v>
      </c>
      <c r="D26" s="92" t="s">
        <v>107</v>
      </c>
      <c r="E26" s="112"/>
      <c r="G26" s="85"/>
      <c r="H26" s="85"/>
    </row>
    <row r="27" spans="1:12" ht="15" customHeight="1">
      <c r="A27" s="95">
        <v>12</v>
      </c>
      <c r="B27" s="84" t="s">
        <v>53</v>
      </c>
      <c r="C27" s="92" t="s">
        <v>104</v>
      </c>
      <c r="D27" s="92" t="s">
        <v>107</v>
      </c>
      <c r="E27" s="112"/>
      <c r="G27" s="85"/>
      <c r="H27" s="85"/>
    </row>
    <row r="28" spans="1:12" ht="15" customHeight="1">
      <c r="A28" s="95">
        <v>13</v>
      </c>
      <c r="B28" s="84" t="s">
        <v>53</v>
      </c>
      <c r="C28" s="92">
        <v>45.1</v>
      </c>
      <c r="D28" s="92">
        <v>30.6</v>
      </c>
      <c r="E28" s="112"/>
      <c r="G28" s="85"/>
      <c r="H28" s="85"/>
    </row>
    <row r="29" spans="1:12" ht="15" customHeight="1">
      <c r="A29" s="95">
        <v>14</v>
      </c>
      <c r="B29" s="84" t="s">
        <v>53</v>
      </c>
      <c r="C29" s="92" t="s">
        <v>96</v>
      </c>
      <c r="D29" s="92" t="s">
        <v>114</v>
      </c>
      <c r="E29" s="112"/>
      <c r="G29" s="85"/>
      <c r="H29" s="85"/>
    </row>
    <row r="30" spans="1:12" ht="15" customHeight="1">
      <c r="A30" s="95">
        <v>15</v>
      </c>
      <c r="B30" s="84" t="s">
        <v>53</v>
      </c>
      <c r="C30" s="92" t="s">
        <v>96</v>
      </c>
      <c r="D30" s="92" t="s">
        <v>114</v>
      </c>
      <c r="E30" s="112"/>
      <c r="G30" s="85"/>
      <c r="H30" s="85"/>
    </row>
    <row r="31" spans="1:12" ht="15" customHeight="1">
      <c r="A31" s="95">
        <v>16</v>
      </c>
      <c r="B31" s="84" t="s">
        <v>53</v>
      </c>
      <c r="C31" s="92" t="s">
        <v>104</v>
      </c>
      <c r="D31" s="92" t="s">
        <v>107</v>
      </c>
      <c r="E31" s="112"/>
      <c r="G31" s="85"/>
      <c r="H31" s="85"/>
    </row>
    <row r="32" spans="1:12" ht="15" customHeight="1">
      <c r="A32" s="95">
        <v>17</v>
      </c>
      <c r="B32" s="84" t="s">
        <v>53</v>
      </c>
      <c r="C32" s="92" t="s">
        <v>107</v>
      </c>
      <c r="D32" s="92" t="s">
        <v>107</v>
      </c>
      <c r="E32" s="112"/>
      <c r="G32" s="85"/>
      <c r="H32" s="85"/>
    </row>
    <row r="33" spans="1:12" ht="15" customHeight="1">
      <c r="A33" s="95">
        <v>18</v>
      </c>
      <c r="B33" s="84" t="s">
        <v>53</v>
      </c>
      <c r="C33" s="92" t="s">
        <v>104</v>
      </c>
      <c r="D33" s="92" t="s">
        <v>107</v>
      </c>
      <c r="E33" s="112"/>
      <c r="G33" s="85"/>
      <c r="H33" s="85"/>
    </row>
    <row r="36" spans="1:12" ht="15" customHeight="1">
      <c r="A36" s="99" t="s">
        <v>99</v>
      </c>
    </row>
    <row r="37" spans="1:12" ht="15" customHeight="1">
      <c r="A37" s="99" t="s">
        <v>100</v>
      </c>
    </row>
    <row r="38" spans="1:12" ht="15" customHeight="1">
      <c r="A38" s="470" t="s">
        <v>101</v>
      </c>
      <c r="B38" s="471" t="s">
        <v>92</v>
      </c>
      <c r="C38" s="472" t="s">
        <v>93</v>
      </c>
      <c r="D38" s="472" t="s">
        <v>94</v>
      </c>
      <c r="E38" s="471" t="s">
        <v>95</v>
      </c>
      <c r="I38" s="109"/>
      <c r="J38" s="109"/>
      <c r="K38" s="109"/>
      <c r="L38" s="109"/>
    </row>
    <row r="39" spans="1:12" ht="15" customHeight="1">
      <c r="A39" s="470"/>
      <c r="B39" s="471"/>
      <c r="C39" s="472"/>
      <c r="D39" s="472"/>
      <c r="E39" s="471"/>
      <c r="G39" s="110"/>
      <c r="H39" s="110"/>
      <c r="I39" s="110"/>
      <c r="J39" s="110"/>
      <c r="K39" s="110"/>
      <c r="L39" s="111"/>
    </row>
    <row r="40" spans="1:12" ht="15" customHeight="1">
      <c r="A40" s="102">
        <v>19</v>
      </c>
      <c r="B40" s="84" t="s">
        <v>53</v>
      </c>
      <c r="C40" s="92">
        <v>41.2</v>
      </c>
      <c r="D40" s="92">
        <v>30.1</v>
      </c>
      <c r="E40" s="112"/>
      <c r="G40" s="85"/>
      <c r="H40" s="85"/>
    </row>
    <row r="41" spans="1:12" ht="15" customHeight="1">
      <c r="A41" s="102">
        <v>20</v>
      </c>
      <c r="B41" s="84" t="s">
        <v>53</v>
      </c>
      <c r="C41" s="92" t="s">
        <v>104</v>
      </c>
      <c r="D41" s="92" t="s">
        <v>107</v>
      </c>
      <c r="E41" s="112"/>
      <c r="G41" s="85"/>
      <c r="H41" s="85"/>
    </row>
    <row r="42" spans="1:12" ht="15" customHeight="1">
      <c r="A42" s="102">
        <v>21</v>
      </c>
      <c r="B42" s="84" t="s">
        <v>53</v>
      </c>
      <c r="C42" s="92">
        <v>39.299999999999997</v>
      </c>
      <c r="D42" s="92">
        <v>29.2</v>
      </c>
      <c r="E42" s="112"/>
      <c r="G42" s="85"/>
      <c r="H42" s="85"/>
    </row>
    <row r="43" spans="1:12" ht="15" customHeight="1">
      <c r="A43" s="102">
        <v>22</v>
      </c>
      <c r="B43" s="84" t="s">
        <v>53</v>
      </c>
      <c r="C43" s="92">
        <v>39.5</v>
      </c>
      <c r="D43" s="92">
        <v>30</v>
      </c>
      <c r="E43" s="112"/>
      <c r="G43" s="85"/>
      <c r="H43" s="85"/>
    </row>
    <row r="44" spans="1:12" ht="15" customHeight="1">
      <c r="A44" s="102">
        <v>23</v>
      </c>
      <c r="B44" s="84" t="s">
        <v>53</v>
      </c>
      <c r="C44" s="92">
        <v>42.3</v>
      </c>
      <c r="D44" s="92">
        <v>30.1</v>
      </c>
      <c r="E44" s="112"/>
      <c r="G44" s="85"/>
      <c r="H44" s="85"/>
    </row>
    <row r="45" spans="1:12" ht="15" customHeight="1">
      <c r="A45" s="102">
        <v>24</v>
      </c>
      <c r="B45" s="84" t="s">
        <v>53</v>
      </c>
      <c r="C45" s="92">
        <v>42.2</v>
      </c>
      <c r="D45" s="92">
        <v>32.200000000000003</v>
      </c>
      <c r="E45" s="112"/>
      <c r="G45" s="85"/>
      <c r="H45" s="85"/>
    </row>
    <row r="46" spans="1:12" ht="15" customHeight="1">
      <c r="A46" s="102">
        <v>25</v>
      </c>
      <c r="B46" s="84" t="s">
        <v>53</v>
      </c>
      <c r="C46" s="92" t="s">
        <v>104</v>
      </c>
      <c r="D46" s="92" t="s">
        <v>107</v>
      </c>
      <c r="E46" s="112"/>
      <c r="G46" s="85"/>
      <c r="H46" s="85"/>
    </row>
    <row r="47" spans="1:12" ht="15" customHeight="1">
      <c r="A47" s="102">
        <v>26</v>
      </c>
      <c r="B47" s="84" t="s">
        <v>53</v>
      </c>
      <c r="C47" s="92" t="s">
        <v>104</v>
      </c>
      <c r="D47" s="92" t="s">
        <v>107</v>
      </c>
      <c r="E47" s="112"/>
      <c r="G47" s="85"/>
      <c r="H47" s="85"/>
    </row>
    <row r="48" spans="1:12" ht="15" customHeight="1">
      <c r="A48" s="102">
        <v>27</v>
      </c>
      <c r="B48" s="84" t="s">
        <v>53</v>
      </c>
      <c r="C48" s="92" t="s">
        <v>104</v>
      </c>
      <c r="D48" s="92" t="s">
        <v>107</v>
      </c>
      <c r="E48" s="112"/>
      <c r="G48" s="85"/>
      <c r="H48" s="85"/>
    </row>
    <row r="49" spans="1:8" ht="15" customHeight="1">
      <c r="A49" s="102">
        <v>28</v>
      </c>
      <c r="B49" s="84" t="s">
        <v>53</v>
      </c>
      <c r="C49" s="92" t="s">
        <v>104</v>
      </c>
      <c r="D49" s="92" t="s">
        <v>107</v>
      </c>
      <c r="E49" s="112"/>
      <c r="G49" s="85"/>
      <c r="H49" s="85"/>
    </row>
    <row r="50" spans="1:8" ht="15" customHeight="1">
      <c r="A50" s="102">
        <v>29</v>
      </c>
      <c r="B50" s="84" t="s">
        <v>53</v>
      </c>
      <c r="C50" s="92">
        <v>34.700000000000003</v>
      </c>
      <c r="D50" s="92">
        <v>28.4</v>
      </c>
      <c r="E50" s="112"/>
      <c r="G50" s="85"/>
      <c r="H50" s="85"/>
    </row>
    <row r="51" spans="1:8" ht="15" customHeight="1">
      <c r="A51" s="102">
        <v>30</v>
      </c>
      <c r="B51" s="84" t="s">
        <v>53</v>
      </c>
      <c r="C51" s="92">
        <v>33.200000000000003</v>
      </c>
      <c r="D51" s="92">
        <v>30.1</v>
      </c>
      <c r="E51" s="112"/>
      <c r="G51" s="85"/>
      <c r="H51" s="85"/>
    </row>
    <row r="52" spans="1:8" ht="15" customHeight="1">
      <c r="A52" s="102">
        <v>31</v>
      </c>
      <c r="B52" s="84" t="s">
        <v>53</v>
      </c>
      <c r="C52" s="92">
        <v>34.4</v>
      </c>
      <c r="D52" s="92">
        <v>25.5</v>
      </c>
      <c r="E52" s="112"/>
      <c r="G52" s="85"/>
      <c r="H52" s="85"/>
    </row>
    <row r="53" spans="1:8" ht="15" customHeight="1">
      <c r="A53" s="102">
        <v>32</v>
      </c>
      <c r="B53" s="84" t="s">
        <v>53</v>
      </c>
      <c r="C53" s="92">
        <v>46.5</v>
      </c>
      <c r="D53" s="92">
        <v>31.6</v>
      </c>
      <c r="E53" s="112"/>
      <c r="G53" s="85"/>
      <c r="H53" s="85"/>
    </row>
    <row r="54" spans="1:8" ht="15" customHeight="1">
      <c r="A54" s="102">
        <v>33</v>
      </c>
      <c r="B54" s="84" t="s">
        <v>53</v>
      </c>
      <c r="C54" s="92" t="s">
        <v>96</v>
      </c>
      <c r="D54" s="92" t="s">
        <v>114</v>
      </c>
      <c r="E54" s="112"/>
      <c r="G54" s="85"/>
      <c r="H54" s="85"/>
    </row>
    <row r="55" spans="1:8" ht="15" customHeight="1">
      <c r="A55" s="102">
        <v>34</v>
      </c>
      <c r="B55" s="84" t="s">
        <v>53</v>
      </c>
      <c r="C55" s="92">
        <v>34.4</v>
      </c>
      <c r="D55" s="92">
        <v>27.3</v>
      </c>
      <c r="E55" s="112"/>
      <c r="G55" s="85"/>
      <c r="H55" s="85"/>
    </row>
    <row r="56" spans="1:8" ht="15" customHeight="1">
      <c r="A56" s="102">
        <v>35</v>
      </c>
      <c r="B56" s="84" t="s">
        <v>53</v>
      </c>
      <c r="C56" s="92">
        <v>35</v>
      </c>
      <c r="D56" s="92">
        <v>28.5</v>
      </c>
      <c r="E56" s="112"/>
      <c r="G56" s="85"/>
      <c r="H56" s="85"/>
    </row>
    <row r="57" spans="1:8" ht="15" customHeight="1">
      <c r="A57" s="102">
        <v>36</v>
      </c>
      <c r="B57" s="84" t="s">
        <v>53</v>
      </c>
      <c r="C57" s="92">
        <v>32.299999999999997</v>
      </c>
      <c r="D57" s="92">
        <v>28.2</v>
      </c>
      <c r="E57" s="112"/>
      <c r="G57" s="85"/>
      <c r="H57" s="85"/>
    </row>
    <row r="58" spans="1:8" ht="15" customHeight="1">
      <c r="A58" s="102">
        <v>37</v>
      </c>
      <c r="B58" s="84" t="s">
        <v>53</v>
      </c>
      <c r="C58" s="92">
        <v>42.7</v>
      </c>
      <c r="D58" s="92">
        <v>30</v>
      </c>
      <c r="E58" s="112"/>
      <c r="G58" s="85"/>
      <c r="H58" s="85"/>
    </row>
    <row r="59" spans="1:8" ht="15" customHeight="1">
      <c r="A59" s="102">
        <v>38</v>
      </c>
      <c r="B59" s="84" t="s">
        <v>53</v>
      </c>
      <c r="C59" s="92">
        <v>35.4</v>
      </c>
      <c r="D59" s="92">
        <v>29.8</v>
      </c>
      <c r="E59" s="112"/>
      <c r="G59" s="85"/>
      <c r="H59" s="85"/>
    </row>
    <row r="60" spans="1:8" ht="15" customHeight="1">
      <c r="A60" s="102">
        <v>39</v>
      </c>
      <c r="B60" s="84" t="s">
        <v>53</v>
      </c>
      <c r="C60" s="92" t="s">
        <v>104</v>
      </c>
      <c r="D60" s="92" t="s">
        <v>107</v>
      </c>
      <c r="E60" s="112"/>
      <c r="G60" s="85"/>
      <c r="H60" s="85"/>
    </row>
    <row r="61" spans="1:8" ht="15" customHeight="1">
      <c r="A61" s="102">
        <v>40</v>
      </c>
      <c r="B61" s="84" t="s">
        <v>53</v>
      </c>
      <c r="C61" s="92">
        <v>38.6</v>
      </c>
      <c r="D61" s="92">
        <v>30.7</v>
      </c>
      <c r="E61" s="112"/>
      <c r="G61" s="85"/>
      <c r="H61" s="85"/>
    </row>
    <row r="62" spans="1:8" ht="15" customHeight="1">
      <c r="A62" s="102">
        <v>41</v>
      </c>
      <c r="B62" s="84" t="s">
        <v>53</v>
      </c>
      <c r="C62" s="92" t="s">
        <v>104</v>
      </c>
      <c r="D62" s="92" t="s">
        <v>107</v>
      </c>
      <c r="E62" s="112"/>
      <c r="G62" s="85"/>
      <c r="H62" s="85"/>
    </row>
    <row r="63" spans="1:8" ht="15" customHeight="1">
      <c r="A63" s="102">
        <v>42</v>
      </c>
      <c r="B63" s="84" t="s">
        <v>53</v>
      </c>
      <c r="C63" s="92" t="s">
        <v>104</v>
      </c>
      <c r="D63" s="92" t="s">
        <v>107</v>
      </c>
      <c r="E63" s="112"/>
      <c r="G63" s="85"/>
      <c r="H63" s="85"/>
    </row>
    <row r="64" spans="1:8" ht="15" customHeight="1">
      <c r="A64" s="102">
        <v>43</v>
      </c>
      <c r="B64" s="84" t="s">
        <v>53</v>
      </c>
      <c r="C64" s="92" t="s">
        <v>104</v>
      </c>
      <c r="D64" s="92" t="s">
        <v>107</v>
      </c>
      <c r="E64" s="112"/>
      <c r="G64" s="85"/>
      <c r="H64" s="85"/>
    </row>
    <row r="65" spans="1:8" ht="15" customHeight="1">
      <c r="A65" s="102">
        <v>44</v>
      </c>
      <c r="B65" s="84" t="s">
        <v>53</v>
      </c>
      <c r="C65" s="92" t="s">
        <v>104</v>
      </c>
      <c r="D65" s="92" t="s">
        <v>107</v>
      </c>
      <c r="E65" s="112"/>
      <c r="G65" s="85"/>
      <c r="H65" s="85"/>
    </row>
    <row r="66" spans="1:8" ht="15" customHeight="1">
      <c r="A66" s="102">
        <v>45</v>
      </c>
      <c r="B66" s="84" t="s">
        <v>53</v>
      </c>
      <c r="C66" s="92">
        <v>37.299999999999997</v>
      </c>
      <c r="D66" s="92">
        <v>32.299999999999997</v>
      </c>
      <c r="E66" s="112"/>
      <c r="G66" s="85"/>
      <c r="H66" s="85"/>
    </row>
    <row r="67" spans="1:8" ht="15" customHeight="1">
      <c r="A67" s="102">
        <v>46</v>
      </c>
      <c r="B67" s="84" t="s">
        <v>53</v>
      </c>
      <c r="C67" s="92">
        <v>45</v>
      </c>
      <c r="D67" s="92">
        <v>31.7</v>
      </c>
      <c r="E67" s="112"/>
      <c r="G67" s="85"/>
      <c r="H67" s="85"/>
    </row>
    <row r="68" spans="1:8" ht="15" customHeight="1">
      <c r="A68" s="102">
        <v>47</v>
      </c>
      <c r="B68" s="84" t="s">
        <v>53</v>
      </c>
      <c r="C68" s="92" t="s">
        <v>107</v>
      </c>
      <c r="D68" s="92" t="s">
        <v>107</v>
      </c>
      <c r="E68" s="112"/>
      <c r="G68" s="85"/>
      <c r="H68" s="85"/>
    </row>
    <row r="69" spans="1:8" ht="15" customHeight="1">
      <c r="A69" s="102">
        <v>48</v>
      </c>
      <c r="B69" s="84" t="s">
        <v>53</v>
      </c>
      <c r="C69" s="92">
        <v>41.5</v>
      </c>
      <c r="D69" s="92">
        <v>30.4</v>
      </c>
      <c r="E69" s="112"/>
      <c r="G69" s="85"/>
      <c r="H69" s="85"/>
    </row>
    <row r="70" spans="1:8">
      <c r="G70" s="85"/>
      <c r="H70" s="85"/>
    </row>
  </sheetData>
  <mergeCells count="15">
    <mergeCell ref="D38:D39"/>
    <mergeCell ref="A38:A39"/>
    <mergeCell ref="E38:E39"/>
    <mergeCell ref="A8:A9"/>
    <mergeCell ref="B8:B9"/>
    <mergeCell ref="C8:C9"/>
    <mergeCell ref="D8:D9"/>
    <mergeCell ref="E8:E9"/>
    <mergeCell ref="A21:A22"/>
    <mergeCell ref="B21:B22"/>
    <mergeCell ref="C21:C22"/>
    <mergeCell ref="D21:D22"/>
    <mergeCell ref="E21:E22"/>
    <mergeCell ref="B38:B39"/>
    <mergeCell ref="C38:C39"/>
  </mergeCells>
  <phoneticPr fontId="6"/>
  <conditionalFormatting sqref="L34:L37 L10:L20 L40:L1048576">
    <cfRule type="cellIs" dxfId="26" priority="5" operator="equal">
      <formula>1</formula>
    </cfRule>
  </conditionalFormatting>
  <conditionalFormatting sqref="L23:L33">
    <cfRule type="cellIs" dxfId="25" priority="4" operator="equal">
      <formula>1</formula>
    </cfRule>
  </conditionalFormatting>
  <conditionalFormatting sqref="H10:H16">
    <cfRule type="containsText" dxfId="24" priority="3" operator="containsText" text="aaa">
      <formula>NOT(ISERROR(SEARCH("aaa",H10)))</formula>
    </cfRule>
  </conditionalFormatting>
  <conditionalFormatting sqref="H23:H33">
    <cfRule type="containsText" dxfId="23" priority="2" operator="containsText" text="aaa">
      <formula>NOT(ISERROR(SEARCH("aaa",H23)))</formula>
    </cfRule>
  </conditionalFormatting>
  <conditionalFormatting sqref="H40:H69">
    <cfRule type="containsText" dxfId="22" priority="1" operator="containsText" text="aaa">
      <formula>NOT(ISERROR(SEARCH("aaa",H40)))</formula>
    </cfRule>
  </conditionalFormatting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view="pageBreakPreview" zoomScale="93" zoomScaleNormal="30" zoomScaleSheetLayoutView="93" workbookViewId="0">
      <selection activeCell="A2" sqref="A2"/>
    </sheetView>
  </sheetViews>
  <sheetFormatPr defaultRowHeight="15"/>
  <cols>
    <col min="1" max="1" width="10.625" style="113" customWidth="1"/>
    <col min="2" max="2" width="35.625" style="108" customWidth="1"/>
    <col min="3" max="4" width="10.625" style="94" customWidth="1"/>
    <col min="5" max="5" width="60.625" style="108" customWidth="1"/>
    <col min="6" max="6" width="9" style="108"/>
    <col min="7" max="7" width="36.75" style="109" bestFit="1" customWidth="1"/>
    <col min="8" max="8" width="9.75" style="109" bestFit="1" customWidth="1"/>
    <col min="9" max="9" width="33.5" style="109" bestFit="1" customWidth="1"/>
    <col min="10" max="10" width="35.5" style="109" bestFit="1" customWidth="1"/>
    <col min="11" max="11" width="33.5" style="109" bestFit="1" customWidth="1"/>
    <col min="12" max="12" width="6.875" style="109" bestFit="1" customWidth="1"/>
    <col min="13" max="16384" width="9" style="108"/>
  </cols>
  <sheetData>
    <row r="1" spans="1:20" s="123" customFormat="1" ht="15.75" customHeight="1">
      <c r="A1" s="96" t="s">
        <v>684</v>
      </c>
      <c r="B1" s="121"/>
      <c r="C1" s="122"/>
      <c r="D1" s="122"/>
      <c r="E1" s="121"/>
    </row>
    <row r="2" spans="1:20" s="123" customFormat="1" ht="15.75" customHeight="1">
      <c r="A2" s="97" t="s">
        <v>118</v>
      </c>
      <c r="B2" s="121"/>
      <c r="C2" s="122"/>
      <c r="D2" s="122"/>
      <c r="E2" s="121"/>
    </row>
    <row r="3" spans="1:20" s="123" customFormat="1" ht="15.75" customHeight="1">
      <c r="A3" s="88" t="s">
        <v>119</v>
      </c>
      <c r="B3" s="121"/>
      <c r="C3" s="122"/>
      <c r="D3" s="122"/>
      <c r="E3" s="121"/>
    </row>
    <row r="4" spans="1:20" s="123" customFormat="1" ht="15.75" customHeight="1">
      <c r="A4" s="98" t="s">
        <v>120</v>
      </c>
      <c r="B4" s="89"/>
      <c r="C4" s="89"/>
      <c r="D4" s="89"/>
      <c r="E4" s="89"/>
    </row>
    <row r="5" spans="1:20" s="123" customFormat="1" ht="15.75" customHeight="1">
      <c r="A5" s="89"/>
      <c r="B5" s="89"/>
      <c r="C5" s="89"/>
      <c r="D5" s="89"/>
      <c r="E5" s="89"/>
    </row>
    <row r="6" spans="1:20" s="123" customFormat="1" ht="15.75" customHeight="1">
      <c r="A6" s="99" t="s">
        <v>90</v>
      </c>
      <c r="B6" s="121"/>
      <c r="C6" s="122"/>
      <c r="D6" s="122"/>
      <c r="E6" s="121"/>
    </row>
    <row r="7" spans="1:20" s="123" customFormat="1" ht="15.75" customHeight="1">
      <c r="A7" s="100" t="s">
        <v>91</v>
      </c>
      <c r="B7" s="124"/>
      <c r="C7" s="125"/>
      <c r="D7" s="125"/>
      <c r="E7" s="124"/>
    </row>
    <row r="8" spans="1:20" ht="15" customHeight="1">
      <c r="A8" s="470" t="s">
        <v>101</v>
      </c>
      <c r="B8" s="471" t="s">
        <v>92</v>
      </c>
      <c r="C8" s="472" t="s">
        <v>93</v>
      </c>
      <c r="D8" s="472" t="s">
        <v>94</v>
      </c>
      <c r="E8" s="471" t="s">
        <v>95</v>
      </c>
    </row>
    <row r="9" spans="1:20" ht="15" customHeight="1">
      <c r="A9" s="470"/>
      <c r="B9" s="471"/>
      <c r="C9" s="472"/>
      <c r="D9" s="472"/>
      <c r="E9" s="471"/>
      <c r="G9" s="110"/>
      <c r="H9" s="110"/>
      <c r="I9" s="110"/>
      <c r="J9" s="110"/>
      <c r="K9" s="110"/>
      <c r="L9" s="111"/>
    </row>
    <row r="10" spans="1:20" ht="15" customHeight="1">
      <c r="A10" s="95">
        <v>1</v>
      </c>
      <c r="B10" s="84" t="s">
        <v>16</v>
      </c>
      <c r="C10" s="92">
        <v>28</v>
      </c>
      <c r="D10" s="92">
        <v>16.3</v>
      </c>
      <c r="E10" s="112"/>
      <c r="G10" s="85"/>
      <c r="H10" s="85"/>
      <c r="O10" s="114"/>
      <c r="P10" s="114"/>
      <c r="Q10" s="114"/>
      <c r="R10" s="114"/>
      <c r="S10" s="114"/>
      <c r="T10" s="114"/>
    </row>
    <row r="11" spans="1:20" ht="15" customHeight="1">
      <c r="A11" s="95">
        <v>2</v>
      </c>
      <c r="B11" s="84" t="s">
        <v>71</v>
      </c>
      <c r="C11" s="92" t="s">
        <v>108</v>
      </c>
      <c r="D11" s="92" t="s">
        <v>108</v>
      </c>
      <c r="E11" s="112"/>
      <c r="G11" s="85"/>
      <c r="H11" s="85"/>
      <c r="O11" s="114"/>
      <c r="P11" s="114"/>
      <c r="Q11" s="114"/>
      <c r="R11" s="114"/>
      <c r="S11" s="114"/>
      <c r="T11" s="114"/>
    </row>
    <row r="12" spans="1:20" ht="15" customHeight="1">
      <c r="A12" s="95">
        <v>3</v>
      </c>
      <c r="B12" s="84" t="s">
        <v>11</v>
      </c>
      <c r="C12" s="92" t="s">
        <v>104</v>
      </c>
      <c r="D12" s="92" t="s">
        <v>104</v>
      </c>
      <c r="E12" s="112"/>
      <c r="G12" s="85"/>
      <c r="H12" s="85"/>
      <c r="P12" s="115"/>
      <c r="Q12" s="115"/>
      <c r="R12" s="114"/>
    </row>
    <row r="13" spans="1:20" ht="15" customHeight="1">
      <c r="A13" s="95">
        <v>4</v>
      </c>
      <c r="B13" s="84" t="s">
        <v>72</v>
      </c>
      <c r="C13" s="92" t="s">
        <v>107</v>
      </c>
      <c r="D13" s="92" t="s">
        <v>104</v>
      </c>
      <c r="E13" s="112"/>
      <c r="G13" s="85"/>
      <c r="H13" s="85"/>
      <c r="R13" s="114"/>
    </row>
    <row r="14" spans="1:20" ht="15" customHeight="1">
      <c r="A14" s="95">
        <v>5</v>
      </c>
      <c r="B14" s="84" t="s">
        <v>73</v>
      </c>
      <c r="C14" s="92" t="s">
        <v>104</v>
      </c>
      <c r="D14" s="92" t="s">
        <v>104</v>
      </c>
      <c r="E14" s="112"/>
      <c r="G14" s="85"/>
      <c r="H14" s="85"/>
      <c r="R14" s="116"/>
    </row>
    <row r="15" spans="1:20" ht="15" customHeight="1">
      <c r="A15" s="95">
        <v>6</v>
      </c>
      <c r="B15" s="84" t="s">
        <v>73</v>
      </c>
      <c r="C15" s="92" t="s">
        <v>104</v>
      </c>
      <c r="D15" s="92" t="s">
        <v>104</v>
      </c>
      <c r="E15" s="112"/>
      <c r="G15" s="85"/>
      <c r="H15" s="85"/>
    </row>
    <row r="16" spans="1:20" ht="15" customHeight="1">
      <c r="A16" s="95">
        <v>7</v>
      </c>
      <c r="B16" s="84" t="s">
        <v>74</v>
      </c>
      <c r="C16" s="92" t="s">
        <v>104</v>
      </c>
      <c r="D16" s="92" t="s">
        <v>104</v>
      </c>
      <c r="E16" s="112"/>
      <c r="G16" s="85"/>
      <c r="H16" s="85"/>
    </row>
    <row r="17" spans="1:18" ht="15" customHeight="1">
      <c r="A17" s="95">
        <v>8</v>
      </c>
      <c r="B17" s="84" t="s">
        <v>11</v>
      </c>
      <c r="C17" s="92">
        <v>16.7</v>
      </c>
      <c r="D17" s="92">
        <v>15</v>
      </c>
      <c r="E17" s="112" t="s">
        <v>263</v>
      </c>
      <c r="G17" s="85"/>
      <c r="H17" s="85"/>
      <c r="R17" s="116"/>
    </row>
    <row r="18" spans="1:18" ht="15" customHeight="1">
      <c r="A18" s="95">
        <v>9</v>
      </c>
      <c r="B18" s="84" t="s">
        <v>11</v>
      </c>
      <c r="C18" s="92">
        <v>21.7</v>
      </c>
      <c r="D18" s="92">
        <v>15.3</v>
      </c>
      <c r="E18" s="112" t="s">
        <v>262</v>
      </c>
      <c r="G18" s="85"/>
      <c r="H18" s="85"/>
      <c r="Q18" s="116"/>
      <c r="R18" s="116"/>
    </row>
    <row r="19" spans="1:18" ht="15" customHeight="1">
      <c r="A19" s="95">
        <v>10</v>
      </c>
      <c r="B19" s="84" t="s">
        <v>74</v>
      </c>
      <c r="C19" s="92" t="s">
        <v>104</v>
      </c>
      <c r="D19" s="92" t="s">
        <v>104</v>
      </c>
      <c r="E19" s="112"/>
      <c r="G19" s="85"/>
      <c r="H19" s="85"/>
    </row>
    <row r="20" spans="1:18" ht="15" customHeight="1">
      <c r="A20" s="95">
        <v>11</v>
      </c>
      <c r="B20" s="84" t="s">
        <v>75</v>
      </c>
      <c r="C20" s="92" t="s">
        <v>104</v>
      </c>
      <c r="D20" s="92" t="s">
        <v>104</v>
      </c>
      <c r="E20" s="112"/>
      <c r="G20" s="85"/>
      <c r="H20" s="85"/>
    </row>
    <row r="21" spans="1:18" ht="15" customHeight="1">
      <c r="A21" s="95">
        <v>12</v>
      </c>
      <c r="B21" s="84" t="s">
        <v>13</v>
      </c>
      <c r="C21" s="92" t="s">
        <v>107</v>
      </c>
      <c r="D21" s="92" t="s">
        <v>104</v>
      </c>
      <c r="E21" s="112"/>
      <c r="G21" s="85"/>
      <c r="H21" s="85"/>
    </row>
    <row r="22" spans="1:18" ht="15" customHeight="1">
      <c r="A22" s="95">
        <v>13</v>
      </c>
      <c r="B22" s="84" t="s">
        <v>76</v>
      </c>
      <c r="C22" s="92" t="s">
        <v>107</v>
      </c>
      <c r="D22" s="92" t="s">
        <v>104</v>
      </c>
      <c r="E22" s="112"/>
      <c r="G22" s="85"/>
      <c r="H22" s="85"/>
    </row>
    <row r="23" spans="1:18" ht="15" customHeight="1">
      <c r="A23" s="95">
        <v>14</v>
      </c>
      <c r="B23" s="84" t="s">
        <v>11</v>
      </c>
      <c r="C23" s="92" t="s">
        <v>104</v>
      </c>
      <c r="D23" s="92" t="s">
        <v>104</v>
      </c>
      <c r="E23" s="112"/>
      <c r="G23" s="85"/>
      <c r="H23" s="85"/>
    </row>
    <row r="24" spans="1:18" ht="15" customHeight="1">
      <c r="A24" s="95">
        <v>15</v>
      </c>
      <c r="B24" s="84" t="s">
        <v>10</v>
      </c>
      <c r="C24" s="92" t="s">
        <v>107</v>
      </c>
      <c r="D24" s="92" t="s">
        <v>104</v>
      </c>
      <c r="E24" s="112"/>
      <c r="G24" s="85"/>
      <c r="H24" s="85"/>
    </row>
    <row r="25" spans="1:18" ht="15" customHeight="1">
      <c r="A25" s="95">
        <v>16</v>
      </c>
      <c r="B25" s="84" t="s">
        <v>11</v>
      </c>
      <c r="C25" s="92" t="s">
        <v>107</v>
      </c>
      <c r="D25" s="92" t="s">
        <v>104</v>
      </c>
      <c r="E25" s="112"/>
      <c r="G25" s="85"/>
      <c r="H25" s="85"/>
    </row>
    <row r="26" spans="1:18" ht="15" customHeight="1">
      <c r="A26" s="95">
        <v>17</v>
      </c>
      <c r="B26" s="84" t="s">
        <v>11</v>
      </c>
      <c r="C26" s="92" t="s">
        <v>107</v>
      </c>
      <c r="D26" s="92" t="s">
        <v>104</v>
      </c>
      <c r="E26" s="112"/>
      <c r="G26" s="85"/>
      <c r="H26" s="85"/>
    </row>
    <row r="27" spans="1:18" ht="15" customHeight="1">
      <c r="A27" s="95">
        <v>18</v>
      </c>
      <c r="B27" s="84" t="s">
        <v>11</v>
      </c>
      <c r="C27" s="92" t="s">
        <v>108</v>
      </c>
      <c r="D27" s="92" t="s">
        <v>108</v>
      </c>
      <c r="E27" s="112" t="s">
        <v>173</v>
      </c>
      <c r="G27" s="85"/>
      <c r="H27" s="85"/>
    </row>
    <row r="28" spans="1:18" ht="15" customHeight="1">
      <c r="A28" s="95">
        <v>19</v>
      </c>
      <c r="B28" s="84" t="s">
        <v>74</v>
      </c>
      <c r="C28" s="92" t="s">
        <v>104</v>
      </c>
      <c r="D28" s="92" t="s">
        <v>104</v>
      </c>
      <c r="E28" s="112"/>
      <c r="G28" s="85"/>
      <c r="H28" s="85"/>
    </row>
    <row r="29" spans="1:18" ht="15" customHeight="1">
      <c r="A29" s="95">
        <v>20</v>
      </c>
      <c r="B29" s="84" t="s">
        <v>74</v>
      </c>
      <c r="C29" s="92" t="s">
        <v>107</v>
      </c>
      <c r="D29" s="92" t="s">
        <v>104</v>
      </c>
      <c r="E29" s="112"/>
      <c r="G29" s="85"/>
      <c r="H29" s="85"/>
    </row>
    <row r="30" spans="1:18" ht="15" customHeight="1">
      <c r="A30" s="95">
        <v>21</v>
      </c>
      <c r="B30" s="84" t="s">
        <v>77</v>
      </c>
      <c r="C30" s="92" t="s">
        <v>104</v>
      </c>
      <c r="D30" s="92" t="s">
        <v>104</v>
      </c>
      <c r="E30" s="112"/>
      <c r="G30" s="85"/>
      <c r="H30" s="85"/>
    </row>
    <row r="31" spans="1:18" ht="15" customHeight="1">
      <c r="A31" s="95">
        <v>22</v>
      </c>
      <c r="B31" s="84" t="s">
        <v>75</v>
      </c>
      <c r="C31" s="92" t="s">
        <v>104</v>
      </c>
      <c r="D31" s="92" t="s">
        <v>104</v>
      </c>
      <c r="E31" s="112"/>
      <c r="G31" s="85"/>
      <c r="H31" s="85"/>
    </row>
    <row r="32" spans="1:18" ht="15" customHeight="1">
      <c r="A32" s="95">
        <v>23</v>
      </c>
      <c r="B32" s="84" t="s">
        <v>78</v>
      </c>
      <c r="C32" s="92" t="s">
        <v>112</v>
      </c>
      <c r="D32" s="92" t="s">
        <v>108</v>
      </c>
      <c r="E32" s="112"/>
      <c r="G32" s="85"/>
      <c r="H32" s="85"/>
    </row>
    <row r="33" spans="1:8" ht="15" customHeight="1">
      <c r="A33" s="95">
        <v>24</v>
      </c>
      <c r="B33" s="84" t="s">
        <v>79</v>
      </c>
      <c r="C33" s="92">
        <v>13.1</v>
      </c>
      <c r="D33" s="92">
        <v>9.3000000000000007</v>
      </c>
      <c r="E33" s="142" t="s">
        <v>175</v>
      </c>
      <c r="G33" s="85"/>
      <c r="H33" s="85"/>
    </row>
    <row r="34" spans="1:8" ht="15" customHeight="1">
      <c r="A34" s="95">
        <v>25</v>
      </c>
      <c r="B34" s="84" t="s">
        <v>11</v>
      </c>
      <c r="C34" s="92" t="s">
        <v>104</v>
      </c>
      <c r="D34" s="92" t="s">
        <v>104</v>
      </c>
      <c r="E34" s="112"/>
      <c r="G34" s="85"/>
      <c r="H34" s="85"/>
    </row>
    <row r="35" spans="1:8" ht="15" customHeight="1">
      <c r="A35" s="95">
        <v>26</v>
      </c>
      <c r="B35" s="84" t="s">
        <v>73</v>
      </c>
      <c r="C35" s="92" t="s">
        <v>104</v>
      </c>
      <c r="D35" s="92" t="s">
        <v>104</v>
      </c>
      <c r="E35" s="112"/>
      <c r="G35" s="85"/>
      <c r="H35" s="85"/>
    </row>
    <row r="36" spans="1:8" ht="15" customHeight="1">
      <c r="A36" s="95">
        <v>27</v>
      </c>
      <c r="B36" s="84" t="s">
        <v>74</v>
      </c>
      <c r="C36" s="92" t="s">
        <v>107</v>
      </c>
      <c r="D36" s="92" t="s">
        <v>104</v>
      </c>
      <c r="E36" s="112"/>
      <c r="G36" s="85"/>
      <c r="H36" s="85"/>
    </row>
    <row r="37" spans="1:8" ht="15" customHeight="1">
      <c r="A37" s="95">
        <v>28</v>
      </c>
      <c r="B37" s="84" t="s">
        <v>13</v>
      </c>
      <c r="C37" s="92" t="s">
        <v>107</v>
      </c>
      <c r="D37" s="92" t="s">
        <v>104</v>
      </c>
      <c r="E37" s="112"/>
      <c r="G37" s="85"/>
      <c r="H37" s="85"/>
    </row>
    <row r="38" spans="1:8" ht="15" customHeight="1">
      <c r="A38" s="95">
        <v>29</v>
      </c>
      <c r="B38" s="84" t="s">
        <v>13</v>
      </c>
      <c r="C38" s="92" t="s">
        <v>107</v>
      </c>
      <c r="D38" s="92" t="s">
        <v>104</v>
      </c>
      <c r="E38" s="112"/>
      <c r="G38" s="85"/>
      <c r="H38" s="85"/>
    </row>
    <row r="39" spans="1:8" ht="15" customHeight="1">
      <c r="A39" s="95">
        <v>86</v>
      </c>
      <c r="B39" s="84" t="s">
        <v>10</v>
      </c>
      <c r="C39" s="92" t="s">
        <v>111</v>
      </c>
      <c r="D39" s="92" t="s">
        <v>108</v>
      </c>
      <c r="E39" s="112" t="s">
        <v>173</v>
      </c>
      <c r="G39" s="85"/>
      <c r="H39" s="85"/>
    </row>
    <row r="40" spans="1:8" ht="15" customHeight="1">
      <c r="A40" s="95">
        <v>87</v>
      </c>
      <c r="B40" s="84" t="s">
        <v>13</v>
      </c>
      <c r="C40" s="92" t="s">
        <v>110</v>
      </c>
      <c r="D40" s="92" t="s">
        <v>108</v>
      </c>
      <c r="E40" s="112" t="s">
        <v>173</v>
      </c>
      <c r="G40" s="85"/>
      <c r="H40" s="85"/>
    </row>
    <row r="41" spans="1:8" ht="15" customHeight="1">
      <c r="A41" s="95">
        <v>88</v>
      </c>
      <c r="B41" s="84" t="s">
        <v>13</v>
      </c>
      <c r="C41" s="92" t="s">
        <v>108</v>
      </c>
      <c r="D41" s="92" t="s">
        <v>108</v>
      </c>
      <c r="E41" s="112"/>
      <c r="G41" s="85"/>
      <c r="H41" s="85"/>
    </row>
    <row r="42" spans="1:8" ht="15" customHeight="1">
      <c r="A42" s="95">
        <v>89</v>
      </c>
      <c r="B42" s="84" t="s">
        <v>13</v>
      </c>
      <c r="C42" s="92" t="s">
        <v>108</v>
      </c>
      <c r="D42" s="92" t="s">
        <v>108</v>
      </c>
      <c r="E42" s="112"/>
      <c r="G42" s="85"/>
      <c r="H42" s="85"/>
    </row>
    <row r="43" spans="1:8" ht="15" customHeight="1">
      <c r="A43" s="95">
        <v>90</v>
      </c>
      <c r="B43" s="84" t="s">
        <v>80</v>
      </c>
      <c r="C43" s="92">
        <v>2.1</v>
      </c>
      <c r="D43" s="92">
        <v>3.6</v>
      </c>
      <c r="E43" s="112"/>
      <c r="G43" s="85"/>
      <c r="H43" s="85"/>
    </row>
    <row r="44" spans="1:8" ht="15" customHeight="1">
      <c r="A44" s="95">
        <v>91</v>
      </c>
      <c r="B44" s="84" t="s">
        <v>74</v>
      </c>
      <c r="C44" s="92">
        <v>2.4</v>
      </c>
      <c r="D44" s="92">
        <v>3.8</v>
      </c>
      <c r="E44" s="112"/>
      <c r="G44" s="85"/>
      <c r="H44" s="85"/>
    </row>
    <row r="45" spans="1:8" ht="15" customHeight="1">
      <c r="A45" s="95">
        <v>92</v>
      </c>
      <c r="B45" s="84" t="s">
        <v>74</v>
      </c>
      <c r="C45" s="92">
        <v>2</v>
      </c>
      <c r="D45" s="92">
        <v>3.3</v>
      </c>
      <c r="E45" s="112"/>
      <c r="G45" s="85"/>
      <c r="H45" s="85"/>
    </row>
    <row r="46" spans="1:8" ht="15" customHeight="1">
      <c r="A46" s="95">
        <v>94</v>
      </c>
      <c r="B46" s="84" t="s">
        <v>13</v>
      </c>
      <c r="C46" s="92">
        <v>3.2</v>
      </c>
      <c r="D46" s="92">
        <v>4.5999999999999996</v>
      </c>
      <c r="E46" s="112"/>
      <c r="G46" s="85"/>
      <c r="H46" s="85"/>
    </row>
    <row r="47" spans="1:8" s="109" customFormat="1" ht="15" customHeight="1">
      <c r="A47" s="113"/>
      <c r="B47" s="86"/>
      <c r="C47" s="93"/>
      <c r="D47" s="93"/>
      <c r="G47" s="85"/>
      <c r="H47" s="85"/>
    </row>
    <row r="48" spans="1:8" s="118" customFormat="1" ht="15" customHeight="1">
      <c r="A48" s="99" t="s">
        <v>97</v>
      </c>
      <c r="C48" s="119"/>
      <c r="D48" s="119"/>
      <c r="G48" s="120"/>
      <c r="H48" s="120"/>
    </row>
    <row r="49" spans="1:12" s="118" customFormat="1" ht="15" customHeight="1">
      <c r="A49" s="99" t="s">
        <v>98</v>
      </c>
      <c r="C49" s="119"/>
      <c r="D49" s="119"/>
      <c r="G49" s="120"/>
      <c r="H49" s="120"/>
    </row>
    <row r="50" spans="1:12" ht="15" customHeight="1">
      <c r="A50" s="470" t="s">
        <v>101</v>
      </c>
      <c r="B50" s="471" t="s">
        <v>92</v>
      </c>
      <c r="C50" s="472" t="s">
        <v>93</v>
      </c>
      <c r="D50" s="472" t="s">
        <v>94</v>
      </c>
      <c r="E50" s="471" t="s">
        <v>95</v>
      </c>
    </row>
    <row r="51" spans="1:12" ht="15" customHeight="1">
      <c r="A51" s="470"/>
      <c r="B51" s="471"/>
      <c r="C51" s="472"/>
      <c r="D51" s="472"/>
      <c r="E51" s="471"/>
      <c r="G51" s="110"/>
      <c r="H51" s="110"/>
      <c r="I51" s="110"/>
      <c r="J51" s="110"/>
      <c r="K51" s="110"/>
      <c r="L51" s="111"/>
    </row>
    <row r="52" spans="1:12" ht="15" customHeight="1">
      <c r="A52" s="95">
        <v>30</v>
      </c>
      <c r="B52" s="84" t="s">
        <v>14</v>
      </c>
      <c r="C52" s="92" t="s">
        <v>108</v>
      </c>
      <c r="D52" s="92" t="s">
        <v>108</v>
      </c>
      <c r="E52" s="112" t="s">
        <v>173</v>
      </c>
      <c r="G52" s="85"/>
      <c r="H52" s="85"/>
    </row>
    <row r="53" spans="1:12" ht="15" customHeight="1">
      <c r="A53" s="95">
        <v>31</v>
      </c>
      <c r="B53" s="84" t="s">
        <v>13</v>
      </c>
      <c r="C53" s="92" t="s">
        <v>111</v>
      </c>
      <c r="D53" s="92" t="s">
        <v>108</v>
      </c>
      <c r="E53" s="112"/>
      <c r="G53" s="85"/>
      <c r="H53" s="85"/>
    </row>
    <row r="54" spans="1:12" ht="15" customHeight="1">
      <c r="A54" s="95">
        <v>32</v>
      </c>
      <c r="B54" s="84" t="s">
        <v>10</v>
      </c>
      <c r="C54" s="92">
        <v>22.7</v>
      </c>
      <c r="D54" s="92">
        <v>13.5</v>
      </c>
      <c r="E54" s="112"/>
      <c r="G54" s="85"/>
      <c r="H54" s="85"/>
    </row>
    <row r="55" spans="1:12" ht="15" customHeight="1">
      <c r="A55" s="95">
        <v>33</v>
      </c>
      <c r="B55" s="84" t="s">
        <v>10</v>
      </c>
      <c r="C55" s="92">
        <v>28.7</v>
      </c>
      <c r="D55" s="92">
        <v>16</v>
      </c>
      <c r="E55" s="112"/>
      <c r="G55" s="85"/>
      <c r="H55" s="85"/>
    </row>
    <row r="56" spans="1:12" ht="15" customHeight="1">
      <c r="A56" s="95">
        <v>34</v>
      </c>
      <c r="B56" s="84" t="s">
        <v>10</v>
      </c>
      <c r="C56" s="92">
        <v>25.8</v>
      </c>
      <c r="D56" s="92">
        <v>16.399999999999999</v>
      </c>
      <c r="E56" s="112"/>
      <c r="G56" s="85"/>
      <c r="H56" s="85"/>
    </row>
    <row r="57" spans="1:12" ht="15" customHeight="1">
      <c r="A57" s="95">
        <v>35</v>
      </c>
      <c r="B57" s="84" t="s">
        <v>10</v>
      </c>
      <c r="C57" s="92">
        <v>22.1</v>
      </c>
      <c r="D57" s="92">
        <v>15</v>
      </c>
      <c r="E57" s="112"/>
      <c r="G57" s="85"/>
      <c r="H57" s="85"/>
    </row>
    <row r="58" spans="1:12" ht="15" customHeight="1">
      <c r="A58" s="95">
        <v>37</v>
      </c>
      <c r="B58" s="84" t="s">
        <v>15</v>
      </c>
      <c r="C58" s="92" t="s">
        <v>109</v>
      </c>
      <c r="D58" s="92" t="s">
        <v>108</v>
      </c>
      <c r="E58" s="112" t="s">
        <v>173</v>
      </c>
      <c r="G58" s="85"/>
      <c r="H58" s="85"/>
    </row>
    <row r="59" spans="1:12" ht="15" customHeight="1">
      <c r="A59" s="95">
        <v>38</v>
      </c>
      <c r="B59" s="84" t="s">
        <v>81</v>
      </c>
      <c r="C59" s="92" t="s">
        <v>104</v>
      </c>
      <c r="D59" s="92" t="s">
        <v>104</v>
      </c>
      <c r="E59" s="112"/>
      <c r="G59" s="85"/>
      <c r="H59" s="85"/>
    </row>
    <row r="60" spans="1:12" ht="15" customHeight="1">
      <c r="A60" s="95">
        <v>39</v>
      </c>
      <c r="B60" s="84" t="s">
        <v>13</v>
      </c>
      <c r="C60" s="92">
        <v>10</v>
      </c>
      <c r="D60" s="92">
        <v>10</v>
      </c>
      <c r="E60" s="112"/>
      <c r="G60" s="85"/>
      <c r="H60" s="85"/>
    </row>
    <row r="61" spans="1:12" ht="15" customHeight="1">
      <c r="A61" s="95">
        <v>40</v>
      </c>
      <c r="B61" s="84" t="s">
        <v>13</v>
      </c>
      <c r="C61" s="92" t="s">
        <v>107</v>
      </c>
      <c r="D61" s="92" t="s">
        <v>104</v>
      </c>
      <c r="E61" s="112"/>
      <c r="G61" s="85"/>
      <c r="H61" s="85"/>
    </row>
    <row r="62" spans="1:12" ht="15" customHeight="1">
      <c r="A62" s="95">
        <v>41</v>
      </c>
      <c r="B62" s="84" t="s">
        <v>13</v>
      </c>
      <c r="C62" s="92" t="s">
        <v>107</v>
      </c>
      <c r="D62" s="92" t="s">
        <v>104</v>
      </c>
      <c r="E62" s="112"/>
      <c r="G62" s="85"/>
      <c r="H62" s="85"/>
    </row>
    <row r="63" spans="1:12" ht="15" customHeight="1">
      <c r="A63" s="95">
        <v>42</v>
      </c>
      <c r="B63" s="84" t="s">
        <v>13</v>
      </c>
      <c r="C63" s="92">
        <v>9.1999999999999993</v>
      </c>
      <c r="D63" s="92">
        <v>11</v>
      </c>
      <c r="E63" s="112"/>
      <c r="G63" s="85"/>
      <c r="H63" s="85"/>
    </row>
    <row r="64" spans="1:12" ht="15" customHeight="1">
      <c r="A64" s="95">
        <v>43</v>
      </c>
      <c r="B64" s="84" t="s">
        <v>13</v>
      </c>
      <c r="C64" s="92" t="s">
        <v>108</v>
      </c>
      <c r="D64" s="92" t="s">
        <v>108</v>
      </c>
      <c r="E64" s="112"/>
      <c r="G64" s="85"/>
      <c r="H64" s="85"/>
    </row>
    <row r="65" spans="1:8" ht="15" customHeight="1">
      <c r="A65" s="95">
        <v>44</v>
      </c>
      <c r="B65" s="84" t="s">
        <v>13</v>
      </c>
      <c r="C65" s="92" t="s">
        <v>107</v>
      </c>
      <c r="D65" s="92" t="s">
        <v>104</v>
      </c>
      <c r="E65" s="112"/>
      <c r="G65" s="85"/>
      <c r="H65" s="85"/>
    </row>
    <row r="66" spans="1:8" ht="15" customHeight="1">
      <c r="A66" s="95">
        <v>45</v>
      </c>
      <c r="B66" s="84" t="s">
        <v>14</v>
      </c>
      <c r="C66" s="92" t="s">
        <v>104</v>
      </c>
      <c r="D66" s="92" t="s">
        <v>104</v>
      </c>
      <c r="E66" s="112"/>
      <c r="G66" s="85"/>
      <c r="H66" s="85"/>
    </row>
    <row r="67" spans="1:8" ht="15" customHeight="1">
      <c r="A67" s="95">
        <v>46</v>
      </c>
      <c r="B67" s="84" t="s">
        <v>14</v>
      </c>
      <c r="C67" s="92" t="s">
        <v>107</v>
      </c>
      <c r="D67" s="92" t="s">
        <v>104</v>
      </c>
      <c r="E67" s="112"/>
      <c r="G67" s="85"/>
      <c r="H67" s="85"/>
    </row>
    <row r="68" spans="1:8" ht="15" customHeight="1">
      <c r="A68" s="95">
        <v>47</v>
      </c>
      <c r="B68" s="84" t="s">
        <v>11</v>
      </c>
      <c r="C68" s="92" t="s">
        <v>107</v>
      </c>
      <c r="D68" s="92" t="s">
        <v>104</v>
      </c>
      <c r="E68" s="112"/>
      <c r="G68" s="85"/>
      <c r="H68" s="85"/>
    </row>
    <row r="69" spans="1:8" ht="15" customHeight="1">
      <c r="A69" s="95">
        <v>48</v>
      </c>
      <c r="B69" s="84" t="s">
        <v>13</v>
      </c>
      <c r="C69" s="92" t="s">
        <v>107</v>
      </c>
      <c r="D69" s="92" t="s">
        <v>104</v>
      </c>
      <c r="E69" s="112"/>
      <c r="G69" s="85"/>
      <c r="H69" s="85"/>
    </row>
    <row r="70" spans="1:8" ht="15" customHeight="1">
      <c r="A70" s="95">
        <v>49</v>
      </c>
      <c r="B70" s="84" t="s">
        <v>13</v>
      </c>
      <c r="C70" s="92" t="s">
        <v>107</v>
      </c>
      <c r="D70" s="92" t="s">
        <v>104</v>
      </c>
      <c r="E70" s="112"/>
      <c r="G70" s="85"/>
      <c r="H70" s="85"/>
    </row>
    <row r="71" spans="1:8" ht="15" customHeight="1">
      <c r="A71" s="95">
        <v>50</v>
      </c>
      <c r="B71" s="84" t="s">
        <v>13</v>
      </c>
      <c r="C71" s="92" t="s">
        <v>104</v>
      </c>
      <c r="D71" s="92" t="s">
        <v>104</v>
      </c>
      <c r="E71" s="112"/>
      <c r="G71" s="85"/>
      <c r="H71" s="85"/>
    </row>
    <row r="72" spans="1:8" ht="15" customHeight="1">
      <c r="A72" s="95">
        <v>51</v>
      </c>
      <c r="B72" s="84" t="s">
        <v>13</v>
      </c>
      <c r="C72" s="92" t="s">
        <v>104</v>
      </c>
      <c r="D72" s="92" t="s">
        <v>104</v>
      </c>
      <c r="E72" s="112"/>
      <c r="G72" s="85"/>
      <c r="H72" s="85"/>
    </row>
    <row r="73" spans="1:8" ht="15" customHeight="1">
      <c r="A73" s="95">
        <v>52</v>
      </c>
      <c r="B73" s="84" t="s">
        <v>117</v>
      </c>
      <c r="C73" s="92" t="s">
        <v>107</v>
      </c>
      <c r="D73" s="92" t="s">
        <v>104</v>
      </c>
      <c r="E73" s="112"/>
      <c r="G73" s="85"/>
      <c r="H73" s="85"/>
    </row>
    <row r="74" spans="1:8" ht="15" customHeight="1">
      <c r="A74" s="95">
        <v>53</v>
      </c>
      <c r="B74" s="84" t="s">
        <v>117</v>
      </c>
      <c r="C74" s="92" t="s">
        <v>107</v>
      </c>
      <c r="D74" s="92" t="s">
        <v>104</v>
      </c>
      <c r="E74" s="112"/>
      <c r="G74" s="85"/>
      <c r="H74" s="85"/>
    </row>
    <row r="75" spans="1:8" ht="15" customHeight="1">
      <c r="A75" s="95">
        <v>54</v>
      </c>
      <c r="B75" s="84" t="s">
        <v>13</v>
      </c>
      <c r="C75" s="92" t="s">
        <v>112</v>
      </c>
      <c r="D75" s="92" t="s">
        <v>108</v>
      </c>
      <c r="E75" s="112" t="s">
        <v>173</v>
      </c>
      <c r="G75" s="85"/>
      <c r="H75" s="85"/>
    </row>
    <row r="76" spans="1:8" ht="15" customHeight="1">
      <c r="A76" s="95">
        <v>55</v>
      </c>
      <c r="B76" s="84" t="s">
        <v>117</v>
      </c>
      <c r="C76" s="92" t="s">
        <v>107</v>
      </c>
      <c r="D76" s="92" t="s">
        <v>104</v>
      </c>
      <c r="E76" s="112"/>
      <c r="G76" s="85"/>
      <c r="H76" s="85"/>
    </row>
    <row r="77" spans="1:8" ht="15" customHeight="1">
      <c r="A77" s="95">
        <v>56</v>
      </c>
      <c r="B77" s="84" t="s">
        <v>117</v>
      </c>
      <c r="C77" s="92" t="s">
        <v>107</v>
      </c>
      <c r="D77" s="92" t="s">
        <v>104</v>
      </c>
      <c r="E77" s="112"/>
      <c r="G77" s="85"/>
      <c r="H77" s="85"/>
    </row>
    <row r="78" spans="1:8" ht="15" customHeight="1">
      <c r="A78" s="95">
        <v>57</v>
      </c>
      <c r="B78" s="84" t="s">
        <v>117</v>
      </c>
      <c r="C78" s="92" t="s">
        <v>104</v>
      </c>
      <c r="D78" s="92" t="s">
        <v>104</v>
      </c>
      <c r="E78" s="112"/>
      <c r="G78" s="85"/>
      <c r="H78" s="85"/>
    </row>
    <row r="79" spans="1:8" ht="15" customHeight="1">
      <c r="A79" s="95">
        <v>58</v>
      </c>
      <c r="B79" s="84" t="s">
        <v>82</v>
      </c>
      <c r="C79" s="92" t="s">
        <v>107</v>
      </c>
      <c r="D79" s="92" t="s">
        <v>104</v>
      </c>
      <c r="E79" s="112"/>
      <c r="G79" s="85"/>
      <c r="H79" s="85"/>
    </row>
    <row r="80" spans="1:8" ht="15" customHeight="1">
      <c r="A80" s="95">
        <v>59</v>
      </c>
      <c r="B80" s="84" t="s">
        <v>82</v>
      </c>
      <c r="C80" s="92">
        <v>9</v>
      </c>
      <c r="D80" s="92">
        <v>11.5</v>
      </c>
      <c r="E80" s="112" t="s">
        <v>262</v>
      </c>
      <c r="G80" s="85"/>
      <c r="H80" s="85"/>
    </row>
    <row r="81" spans="1:8" ht="15" customHeight="1">
      <c r="A81" s="95">
        <v>60</v>
      </c>
      <c r="B81" s="84" t="s">
        <v>82</v>
      </c>
      <c r="C81" s="92">
        <v>12.5</v>
      </c>
      <c r="D81" s="92">
        <v>15.2</v>
      </c>
      <c r="E81" s="112" t="s">
        <v>259</v>
      </c>
      <c r="G81" s="85"/>
      <c r="H81" s="85"/>
    </row>
    <row r="82" spans="1:8" ht="15" customHeight="1">
      <c r="A82" s="95">
        <v>61</v>
      </c>
      <c r="B82" s="84" t="s">
        <v>74</v>
      </c>
      <c r="C82" s="92" t="s">
        <v>113</v>
      </c>
      <c r="D82" s="92" t="s">
        <v>104</v>
      </c>
      <c r="E82" s="112"/>
      <c r="G82" s="85"/>
      <c r="H82" s="85"/>
    </row>
    <row r="83" spans="1:8" ht="15" customHeight="1">
      <c r="A83" s="95">
        <v>62</v>
      </c>
      <c r="B83" s="84" t="s">
        <v>81</v>
      </c>
      <c r="C83" s="92" t="s">
        <v>107</v>
      </c>
      <c r="D83" s="92" t="s">
        <v>104</v>
      </c>
      <c r="E83" s="112"/>
      <c r="G83" s="85"/>
      <c r="H83" s="85"/>
    </row>
    <row r="84" spans="1:8" ht="15" customHeight="1">
      <c r="A84" s="95">
        <v>63</v>
      </c>
      <c r="B84" s="84" t="s">
        <v>10</v>
      </c>
      <c r="C84" s="92">
        <v>29.6</v>
      </c>
      <c r="D84" s="92">
        <v>12.8</v>
      </c>
      <c r="E84" s="112"/>
      <c r="G84" s="85"/>
      <c r="H84" s="85"/>
    </row>
    <row r="85" spans="1:8" ht="15" customHeight="1">
      <c r="A85" s="95">
        <v>64</v>
      </c>
      <c r="B85" s="84" t="s">
        <v>72</v>
      </c>
      <c r="C85" s="92" t="s">
        <v>108</v>
      </c>
      <c r="D85" s="92" t="s">
        <v>108</v>
      </c>
      <c r="E85" s="112"/>
      <c r="G85" s="85"/>
      <c r="H85" s="85"/>
    </row>
    <row r="86" spans="1:8" ht="15" customHeight="1">
      <c r="A86" s="95">
        <v>65</v>
      </c>
      <c r="B86" s="84" t="s">
        <v>10</v>
      </c>
      <c r="C86" s="92">
        <v>23.9</v>
      </c>
      <c r="D86" s="92">
        <v>14.7</v>
      </c>
      <c r="E86" s="112"/>
      <c r="G86" s="85"/>
      <c r="H86" s="85"/>
    </row>
    <row r="87" spans="1:8" ht="15" customHeight="1">
      <c r="A87" s="95">
        <v>66</v>
      </c>
      <c r="B87" s="84" t="s">
        <v>10</v>
      </c>
      <c r="C87" s="92" t="s">
        <v>104</v>
      </c>
      <c r="D87" s="92" t="s">
        <v>104</v>
      </c>
      <c r="E87" s="112"/>
      <c r="G87" s="85"/>
      <c r="H87" s="85"/>
    </row>
    <row r="88" spans="1:8" ht="15" customHeight="1">
      <c r="A88" s="95">
        <v>67</v>
      </c>
      <c r="B88" s="84" t="s">
        <v>14</v>
      </c>
      <c r="C88" s="92" t="s">
        <v>104</v>
      </c>
      <c r="D88" s="92" t="s">
        <v>104</v>
      </c>
      <c r="E88" s="112"/>
      <c r="G88" s="85"/>
      <c r="H88" s="85"/>
    </row>
    <row r="89" spans="1:8" ht="15" customHeight="1">
      <c r="A89" s="95">
        <v>68</v>
      </c>
      <c r="B89" s="84" t="s">
        <v>11</v>
      </c>
      <c r="C89" s="92">
        <v>15.6</v>
      </c>
      <c r="D89" s="92">
        <v>14.8</v>
      </c>
      <c r="E89" s="112" t="s">
        <v>262</v>
      </c>
      <c r="G89" s="85"/>
      <c r="H89" s="85"/>
    </row>
    <row r="90" spans="1:8" ht="15" customHeight="1">
      <c r="A90" s="95">
        <v>69</v>
      </c>
      <c r="B90" s="84" t="s">
        <v>80</v>
      </c>
      <c r="C90" s="92">
        <v>16.7</v>
      </c>
      <c r="D90" s="92">
        <v>10</v>
      </c>
      <c r="E90" s="112"/>
      <c r="G90" s="85"/>
      <c r="H90" s="85"/>
    </row>
    <row r="91" spans="1:8" ht="15" customHeight="1">
      <c r="A91" s="95">
        <v>70</v>
      </c>
      <c r="B91" s="84" t="s">
        <v>74</v>
      </c>
      <c r="C91" s="92">
        <v>6.9</v>
      </c>
      <c r="D91" s="92">
        <v>6.4</v>
      </c>
      <c r="E91" s="112"/>
      <c r="G91" s="85"/>
      <c r="H91" s="85"/>
    </row>
    <row r="92" spans="1:8" ht="15" customHeight="1">
      <c r="A92" s="95">
        <v>71</v>
      </c>
      <c r="B92" s="84" t="s">
        <v>10</v>
      </c>
      <c r="C92" s="92">
        <v>23.6</v>
      </c>
      <c r="D92" s="92">
        <v>14.5</v>
      </c>
      <c r="E92" s="112" t="s">
        <v>262</v>
      </c>
      <c r="G92" s="85"/>
      <c r="H92" s="85"/>
    </row>
    <row r="93" spans="1:8" ht="15" customHeight="1">
      <c r="A93" s="95">
        <v>72</v>
      </c>
      <c r="B93" s="84" t="s">
        <v>83</v>
      </c>
      <c r="C93" s="92">
        <v>30</v>
      </c>
      <c r="D93" s="92">
        <v>14.8</v>
      </c>
      <c r="E93" s="112"/>
      <c r="G93" s="85"/>
      <c r="H93" s="85"/>
    </row>
    <row r="94" spans="1:8" ht="15" customHeight="1">
      <c r="A94" s="95">
        <v>73</v>
      </c>
      <c r="B94" s="84" t="s">
        <v>13</v>
      </c>
      <c r="C94" s="92" t="s">
        <v>111</v>
      </c>
      <c r="D94" s="92" t="s">
        <v>108</v>
      </c>
      <c r="E94" s="112"/>
      <c r="G94" s="85"/>
      <c r="H94" s="85"/>
    </row>
    <row r="95" spans="1:8" ht="15" customHeight="1">
      <c r="A95" s="95">
        <v>74</v>
      </c>
      <c r="B95" s="126" t="s">
        <v>11</v>
      </c>
      <c r="C95" s="92" t="s">
        <v>107</v>
      </c>
      <c r="D95" s="92" t="s">
        <v>104</v>
      </c>
      <c r="E95" s="112"/>
      <c r="G95" s="85"/>
      <c r="H95" s="85"/>
    </row>
    <row r="96" spans="1:8" ht="15" customHeight="1">
      <c r="A96" s="95">
        <v>75</v>
      </c>
      <c r="B96" s="84" t="s">
        <v>11</v>
      </c>
      <c r="C96" s="92">
        <v>10.1</v>
      </c>
      <c r="D96" s="92">
        <v>10.6</v>
      </c>
      <c r="E96" s="112"/>
      <c r="G96" s="85"/>
      <c r="H96" s="85"/>
    </row>
    <row r="97" spans="1:12" ht="15" customHeight="1">
      <c r="A97" s="95">
        <v>76</v>
      </c>
      <c r="B97" s="84" t="s">
        <v>11</v>
      </c>
      <c r="C97" s="92">
        <v>12.5</v>
      </c>
      <c r="D97" s="92">
        <v>14.5</v>
      </c>
      <c r="E97" s="112"/>
      <c r="G97" s="85"/>
      <c r="H97" s="85"/>
    </row>
    <row r="98" spans="1:12" ht="15" customHeight="1">
      <c r="A98" s="95">
        <v>93</v>
      </c>
      <c r="B98" s="84" t="s">
        <v>13</v>
      </c>
      <c r="C98" s="92">
        <v>9.3000000000000007</v>
      </c>
      <c r="D98" s="92">
        <v>11.5</v>
      </c>
      <c r="E98" s="112"/>
      <c r="G98" s="85"/>
      <c r="H98" s="85"/>
    </row>
    <row r="99" spans="1:12">
      <c r="A99" s="117"/>
      <c r="G99" s="85"/>
      <c r="H99" s="85"/>
    </row>
    <row r="100" spans="1:12" s="118" customFormat="1" ht="15" customHeight="1">
      <c r="A100" s="99" t="s">
        <v>99</v>
      </c>
      <c r="C100" s="119"/>
      <c r="D100" s="119"/>
      <c r="G100" s="120"/>
      <c r="H100" s="120"/>
    </row>
    <row r="101" spans="1:12" s="118" customFormat="1" ht="15" customHeight="1">
      <c r="A101" s="99" t="s">
        <v>100</v>
      </c>
      <c r="C101" s="119"/>
      <c r="D101" s="119"/>
      <c r="G101" s="120"/>
      <c r="H101" s="120"/>
    </row>
    <row r="102" spans="1:12" ht="15" customHeight="1">
      <c r="A102" s="470" t="s">
        <v>101</v>
      </c>
      <c r="B102" s="471" t="s">
        <v>92</v>
      </c>
      <c r="C102" s="472" t="s">
        <v>93</v>
      </c>
      <c r="D102" s="472" t="s">
        <v>94</v>
      </c>
      <c r="E102" s="471" t="s">
        <v>95</v>
      </c>
    </row>
    <row r="103" spans="1:12" ht="15" customHeight="1">
      <c r="A103" s="470"/>
      <c r="B103" s="471"/>
      <c r="C103" s="472"/>
      <c r="D103" s="472"/>
      <c r="E103" s="471"/>
      <c r="G103" s="110"/>
      <c r="H103" s="110"/>
      <c r="I103" s="110"/>
      <c r="J103" s="110"/>
      <c r="K103" s="110"/>
      <c r="L103" s="111"/>
    </row>
    <row r="104" spans="1:12" ht="15" customHeight="1">
      <c r="A104" s="102">
        <v>77</v>
      </c>
      <c r="B104" s="84" t="s">
        <v>10</v>
      </c>
      <c r="C104" s="92">
        <v>27.5</v>
      </c>
      <c r="D104" s="92">
        <v>15</v>
      </c>
      <c r="E104" s="112"/>
      <c r="G104" s="85"/>
      <c r="H104" s="85"/>
    </row>
    <row r="105" spans="1:12" ht="15" customHeight="1">
      <c r="A105" s="102" t="s">
        <v>84</v>
      </c>
      <c r="B105" s="84" t="s">
        <v>10</v>
      </c>
      <c r="C105" s="92">
        <v>18.600000000000001</v>
      </c>
      <c r="D105" s="92">
        <v>13.8</v>
      </c>
      <c r="E105" s="112"/>
      <c r="G105" s="85"/>
      <c r="H105" s="85"/>
    </row>
    <row r="106" spans="1:12" ht="15" customHeight="1">
      <c r="A106" s="102">
        <v>78</v>
      </c>
      <c r="B106" s="84" t="s">
        <v>80</v>
      </c>
      <c r="C106" s="92">
        <v>38.200000000000003</v>
      </c>
      <c r="D106" s="92">
        <v>12.5</v>
      </c>
      <c r="E106" s="112"/>
      <c r="G106" s="85"/>
      <c r="H106" s="85"/>
    </row>
    <row r="107" spans="1:12" ht="15" customHeight="1">
      <c r="A107" s="102">
        <v>80</v>
      </c>
      <c r="B107" s="84" t="s">
        <v>16</v>
      </c>
      <c r="C107" s="92">
        <v>34.6</v>
      </c>
      <c r="D107" s="92">
        <v>14</v>
      </c>
      <c r="E107" s="112"/>
      <c r="G107" s="85"/>
      <c r="H107" s="85"/>
    </row>
    <row r="108" spans="1:12" ht="15" customHeight="1">
      <c r="A108" s="102">
        <v>81</v>
      </c>
      <c r="B108" s="84" t="s">
        <v>81</v>
      </c>
      <c r="C108" s="92" t="s">
        <v>107</v>
      </c>
      <c r="D108" s="92" t="s">
        <v>104</v>
      </c>
      <c r="E108" s="112"/>
      <c r="G108" s="85"/>
      <c r="H108" s="85"/>
    </row>
    <row r="109" spans="1:12" ht="15" customHeight="1">
      <c r="A109" s="102">
        <v>82</v>
      </c>
      <c r="B109" s="84" t="s">
        <v>10</v>
      </c>
      <c r="C109" s="92">
        <v>29.4</v>
      </c>
      <c r="D109" s="92">
        <v>14.8</v>
      </c>
      <c r="E109" s="112"/>
      <c r="G109" s="85"/>
      <c r="H109" s="85"/>
    </row>
    <row r="110" spans="1:12" ht="15" customHeight="1">
      <c r="A110" s="102">
        <v>83</v>
      </c>
      <c r="B110" s="84" t="s">
        <v>14</v>
      </c>
      <c r="C110" s="92">
        <v>29.1</v>
      </c>
      <c r="D110" s="92">
        <v>14.8</v>
      </c>
      <c r="E110" s="142" t="s">
        <v>176</v>
      </c>
      <c r="G110" s="85"/>
      <c r="H110" s="85"/>
    </row>
    <row r="111" spans="1:12" ht="15" customHeight="1">
      <c r="A111" s="102">
        <v>84</v>
      </c>
      <c r="B111" s="84" t="s">
        <v>10</v>
      </c>
      <c r="C111" s="92">
        <v>21.1</v>
      </c>
      <c r="D111" s="92">
        <v>14.6</v>
      </c>
      <c r="E111" s="112"/>
      <c r="G111" s="85"/>
      <c r="H111" s="85"/>
    </row>
    <row r="112" spans="1:12">
      <c r="A112" s="102">
        <v>85</v>
      </c>
      <c r="B112" s="84" t="s">
        <v>85</v>
      </c>
      <c r="C112" s="92">
        <v>23.4</v>
      </c>
      <c r="D112" s="92">
        <v>12.8</v>
      </c>
      <c r="E112" s="112" t="s">
        <v>262</v>
      </c>
      <c r="G112" s="85"/>
      <c r="H112" s="85"/>
    </row>
    <row r="113" spans="1:1">
      <c r="A113" s="111"/>
    </row>
  </sheetData>
  <mergeCells count="15">
    <mergeCell ref="C102:C103"/>
    <mergeCell ref="D102:D103"/>
    <mergeCell ref="E102:E103"/>
    <mergeCell ref="A8:A9"/>
    <mergeCell ref="B8:B9"/>
    <mergeCell ref="C8:C9"/>
    <mergeCell ref="D8:D9"/>
    <mergeCell ref="E8:E9"/>
    <mergeCell ref="A50:A51"/>
    <mergeCell ref="B50:B51"/>
    <mergeCell ref="C50:C51"/>
    <mergeCell ref="D50:D51"/>
    <mergeCell ref="E50:E51"/>
    <mergeCell ref="A102:A103"/>
    <mergeCell ref="B102:B103"/>
  </mergeCells>
  <phoneticPr fontId="6"/>
  <conditionalFormatting sqref="L104:L112 L52:L99 L10:L47">
    <cfRule type="cellIs" dxfId="21" priority="5" operator="equal">
      <formula>1</formula>
    </cfRule>
  </conditionalFormatting>
  <conditionalFormatting sqref="H10:H46 H104:H112">
    <cfRule type="containsText" dxfId="20" priority="4" operator="containsText" text="aaa">
      <formula>NOT(ISERROR(SEARCH("aaa",H10)))</formula>
    </cfRule>
  </conditionalFormatting>
  <conditionalFormatting sqref="H52:H98">
    <cfRule type="containsText" dxfId="19" priority="3" operator="containsText" text="aaa">
      <formula>NOT(ISERROR(SEARCH("aaa",H52)))</formula>
    </cfRule>
  </conditionalFormatting>
  <conditionalFormatting sqref="L48:L49">
    <cfRule type="cellIs" dxfId="18" priority="2" operator="equal">
      <formula>1</formula>
    </cfRule>
  </conditionalFormatting>
  <conditionalFormatting sqref="L100:L101">
    <cfRule type="cellIs" dxfId="17" priority="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  <rowBreaks count="1" manualBreakCount="1">
    <brk id="47" max="4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view="pageBreakPreview" zoomScale="87" zoomScaleNormal="30" zoomScaleSheetLayoutView="87" workbookViewId="0">
      <selection activeCell="I98" sqref="I98"/>
    </sheetView>
  </sheetViews>
  <sheetFormatPr defaultRowHeight="15"/>
  <cols>
    <col min="1" max="1" width="10.625" style="113" customWidth="1"/>
    <col min="2" max="2" width="35.625" style="108" customWidth="1"/>
    <col min="3" max="4" width="10.625" style="94" customWidth="1"/>
    <col min="5" max="5" width="60.625" style="108" customWidth="1"/>
    <col min="6" max="6" width="9" style="108"/>
    <col min="7" max="7" width="30.25" style="109" bestFit="1" customWidth="1"/>
    <col min="8" max="8" width="9.625" style="109" bestFit="1" customWidth="1"/>
    <col min="9" max="9" width="27.25" style="109" bestFit="1" customWidth="1"/>
    <col min="10" max="10" width="30.375" style="109" bestFit="1" customWidth="1"/>
    <col min="11" max="11" width="27.25" style="109" bestFit="1" customWidth="1"/>
    <col min="12" max="12" width="6.75" style="109" bestFit="1" customWidth="1"/>
    <col min="13" max="16384" width="9" style="108"/>
  </cols>
  <sheetData>
    <row r="1" spans="1:12" s="123" customFormat="1" ht="15.75" customHeight="1">
      <c r="A1" s="96" t="s">
        <v>685</v>
      </c>
      <c r="B1" s="121"/>
      <c r="C1" s="122"/>
      <c r="D1" s="122"/>
      <c r="E1" s="121"/>
    </row>
    <row r="2" spans="1:12" s="123" customFormat="1" ht="15.75" customHeight="1">
      <c r="A2" s="97" t="s">
        <v>121</v>
      </c>
      <c r="B2" s="121"/>
      <c r="C2" s="122"/>
      <c r="D2" s="122"/>
      <c r="E2" s="121"/>
    </row>
    <row r="3" spans="1:12" s="123" customFormat="1" ht="15.75" customHeight="1">
      <c r="A3" s="88" t="s">
        <v>122</v>
      </c>
      <c r="B3" s="121"/>
      <c r="C3" s="122"/>
      <c r="D3" s="122"/>
      <c r="E3" s="121"/>
    </row>
    <row r="4" spans="1:12" s="123" customFormat="1" ht="15.75" customHeight="1">
      <c r="A4" s="98" t="s">
        <v>270</v>
      </c>
      <c r="B4" s="89"/>
      <c r="C4" s="89"/>
      <c r="D4" s="89"/>
      <c r="E4" s="89"/>
    </row>
    <row r="5" spans="1:12" s="123" customFormat="1" ht="15.75" customHeight="1">
      <c r="A5" s="89"/>
      <c r="B5" s="89"/>
      <c r="C5" s="89"/>
      <c r="D5" s="89"/>
      <c r="E5" s="89"/>
    </row>
    <row r="6" spans="1:12" s="123" customFormat="1" ht="15.75" customHeight="1">
      <c r="A6" s="99" t="s">
        <v>90</v>
      </c>
      <c r="B6" s="121"/>
      <c r="C6" s="122"/>
      <c r="D6" s="122"/>
      <c r="E6" s="121"/>
    </row>
    <row r="7" spans="1:12" s="123" customFormat="1" ht="15.75" customHeight="1">
      <c r="A7" s="100" t="s">
        <v>91</v>
      </c>
      <c r="B7" s="124"/>
      <c r="C7" s="125"/>
      <c r="D7" s="125"/>
      <c r="E7" s="124"/>
    </row>
    <row r="8" spans="1:12" ht="15" customHeight="1">
      <c r="A8" s="470" t="s">
        <v>101</v>
      </c>
      <c r="B8" s="471" t="s">
        <v>92</v>
      </c>
      <c r="C8" s="472" t="s">
        <v>93</v>
      </c>
      <c r="D8" s="472" t="s">
        <v>94</v>
      </c>
      <c r="E8" s="471" t="s">
        <v>95</v>
      </c>
    </row>
    <row r="9" spans="1:12" ht="15" customHeight="1">
      <c r="A9" s="470"/>
      <c r="B9" s="471"/>
      <c r="C9" s="472"/>
      <c r="D9" s="472"/>
      <c r="E9" s="471"/>
      <c r="G9" s="110"/>
      <c r="H9" s="110"/>
      <c r="I9" s="110"/>
      <c r="J9" s="110"/>
      <c r="K9" s="110"/>
      <c r="L9" s="111"/>
    </row>
    <row r="10" spans="1:12" ht="15" customHeight="1">
      <c r="A10" s="95">
        <v>1</v>
      </c>
      <c r="B10" s="84" t="s">
        <v>74</v>
      </c>
      <c r="C10" s="92" t="s">
        <v>108</v>
      </c>
      <c r="D10" s="92" t="s">
        <v>108</v>
      </c>
      <c r="E10" s="112" t="s">
        <v>173</v>
      </c>
      <c r="G10" s="85"/>
      <c r="H10" s="85"/>
    </row>
    <row r="11" spans="1:12" ht="15" customHeight="1">
      <c r="A11" s="95">
        <v>2</v>
      </c>
      <c r="B11" s="84" t="s">
        <v>75</v>
      </c>
      <c r="C11" s="92" t="s">
        <v>108</v>
      </c>
      <c r="D11" s="92" t="s">
        <v>108</v>
      </c>
      <c r="E11" s="112" t="s">
        <v>173</v>
      </c>
      <c r="G11" s="85"/>
      <c r="H11" s="85"/>
    </row>
    <row r="12" spans="1:12" ht="15" customHeight="1">
      <c r="A12" s="95">
        <v>3</v>
      </c>
      <c r="B12" s="84" t="s">
        <v>75</v>
      </c>
      <c r="C12" s="92" t="s">
        <v>108</v>
      </c>
      <c r="D12" s="92" t="s">
        <v>108</v>
      </c>
      <c r="E12" s="112" t="s">
        <v>173</v>
      </c>
      <c r="G12" s="85"/>
      <c r="H12" s="85"/>
    </row>
    <row r="13" spans="1:12" ht="15" customHeight="1">
      <c r="A13" s="95">
        <v>4</v>
      </c>
      <c r="B13" s="84" t="s">
        <v>75</v>
      </c>
      <c r="C13" s="92" t="s">
        <v>108</v>
      </c>
      <c r="D13" s="92" t="s">
        <v>108</v>
      </c>
      <c r="E13" s="112" t="s">
        <v>173</v>
      </c>
      <c r="G13" s="85"/>
      <c r="H13" s="85"/>
    </row>
    <row r="14" spans="1:12" ht="15" customHeight="1">
      <c r="A14" s="95">
        <v>5</v>
      </c>
      <c r="B14" s="84" t="s">
        <v>11</v>
      </c>
      <c r="C14" s="92">
        <v>5.7</v>
      </c>
      <c r="D14" s="92">
        <v>7</v>
      </c>
      <c r="E14" s="112"/>
      <c r="G14" s="85"/>
      <c r="H14" s="85"/>
    </row>
    <row r="15" spans="1:12" ht="15" customHeight="1">
      <c r="A15" s="95">
        <v>6</v>
      </c>
      <c r="B15" s="84" t="s">
        <v>75</v>
      </c>
      <c r="C15" s="92" t="s">
        <v>108</v>
      </c>
      <c r="D15" s="92" t="s">
        <v>108</v>
      </c>
      <c r="E15" s="112" t="s">
        <v>173</v>
      </c>
      <c r="G15" s="85"/>
      <c r="H15" s="85"/>
    </row>
    <row r="16" spans="1:12" ht="15" customHeight="1">
      <c r="A16" s="95">
        <v>7</v>
      </c>
      <c r="B16" s="84" t="s">
        <v>11</v>
      </c>
      <c r="C16" s="92">
        <v>2.8</v>
      </c>
      <c r="D16" s="92">
        <v>3.5</v>
      </c>
      <c r="E16" s="142" t="s">
        <v>175</v>
      </c>
      <c r="G16" s="85"/>
      <c r="H16" s="85"/>
    </row>
    <row r="17" spans="1:8" ht="15" customHeight="1">
      <c r="A17" s="95">
        <v>8</v>
      </c>
      <c r="B17" s="84" t="s">
        <v>75</v>
      </c>
      <c r="C17" s="92" t="s">
        <v>108</v>
      </c>
      <c r="D17" s="92" t="s">
        <v>108</v>
      </c>
      <c r="E17" s="112"/>
      <c r="G17" s="85"/>
      <c r="H17" s="85"/>
    </row>
    <row r="18" spans="1:8" ht="15" customHeight="1">
      <c r="A18" s="95">
        <v>9</v>
      </c>
      <c r="B18" s="84" t="s">
        <v>75</v>
      </c>
      <c r="C18" s="92">
        <v>2.4</v>
      </c>
      <c r="D18" s="92">
        <v>2.6</v>
      </c>
      <c r="E18" s="112"/>
      <c r="G18" s="85"/>
      <c r="H18" s="85"/>
    </row>
    <row r="19" spans="1:8" ht="15" customHeight="1">
      <c r="A19" s="95">
        <v>10</v>
      </c>
      <c r="B19" s="84" t="s">
        <v>75</v>
      </c>
      <c r="C19" s="92">
        <v>1.7</v>
      </c>
      <c r="D19" s="92">
        <v>1.6</v>
      </c>
      <c r="E19" s="112"/>
      <c r="G19" s="85"/>
      <c r="H19" s="85"/>
    </row>
    <row r="20" spans="1:8" ht="15" customHeight="1">
      <c r="A20" s="95">
        <v>11</v>
      </c>
      <c r="B20" s="84" t="s">
        <v>75</v>
      </c>
      <c r="C20" s="92">
        <v>1.7</v>
      </c>
      <c r="D20" s="92">
        <v>1.7</v>
      </c>
      <c r="E20" s="142" t="s">
        <v>175</v>
      </c>
      <c r="G20" s="85"/>
      <c r="H20" s="85"/>
    </row>
    <row r="21" spans="1:8" ht="15" customHeight="1">
      <c r="A21" s="95">
        <v>12</v>
      </c>
      <c r="B21" s="84" t="s">
        <v>271</v>
      </c>
      <c r="C21" s="92">
        <v>43.5</v>
      </c>
      <c r="D21" s="92">
        <v>20</v>
      </c>
      <c r="E21" s="112"/>
      <c r="G21" s="85"/>
      <c r="H21" s="85"/>
    </row>
    <row r="22" spans="1:8" ht="15" customHeight="1">
      <c r="A22" s="95">
        <v>13</v>
      </c>
      <c r="B22" s="84" t="s">
        <v>271</v>
      </c>
      <c r="C22" s="92">
        <v>71.5</v>
      </c>
      <c r="D22" s="92">
        <v>20</v>
      </c>
      <c r="E22" s="112"/>
      <c r="G22" s="85"/>
      <c r="H22" s="85"/>
    </row>
    <row r="23" spans="1:8" ht="15" customHeight="1">
      <c r="A23" s="95">
        <v>14</v>
      </c>
      <c r="B23" s="84" t="s">
        <v>271</v>
      </c>
      <c r="C23" s="92">
        <v>37.1</v>
      </c>
      <c r="D23" s="92">
        <v>20</v>
      </c>
      <c r="E23" s="112"/>
      <c r="G23" s="85"/>
      <c r="H23" s="85"/>
    </row>
    <row r="24" spans="1:8" ht="15" customHeight="1">
      <c r="A24" s="95">
        <v>15</v>
      </c>
      <c r="B24" s="84" t="s">
        <v>271</v>
      </c>
      <c r="C24" s="92">
        <v>61.3</v>
      </c>
      <c r="D24" s="92">
        <v>20</v>
      </c>
      <c r="E24" s="112"/>
      <c r="G24" s="85"/>
      <c r="H24" s="85"/>
    </row>
    <row r="25" spans="1:8" ht="15" customHeight="1">
      <c r="A25" s="95">
        <v>16</v>
      </c>
      <c r="B25" s="84" t="s">
        <v>271</v>
      </c>
      <c r="C25" s="92">
        <v>42.5</v>
      </c>
      <c r="D25" s="92">
        <v>20</v>
      </c>
      <c r="E25" s="112"/>
      <c r="G25" s="85"/>
      <c r="H25" s="85"/>
    </row>
    <row r="26" spans="1:8" ht="15" customHeight="1">
      <c r="A26" s="95">
        <v>17</v>
      </c>
      <c r="B26" s="84" t="s">
        <v>271</v>
      </c>
      <c r="C26" s="92" t="s">
        <v>108</v>
      </c>
      <c r="D26" s="92" t="s">
        <v>108</v>
      </c>
      <c r="E26" s="112" t="s">
        <v>173</v>
      </c>
      <c r="G26" s="85"/>
      <c r="H26" s="85"/>
    </row>
    <row r="27" spans="1:8" ht="15" customHeight="1">
      <c r="A27" s="95">
        <v>18</v>
      </c>
      <c r="B27" s="84" t="s">
        <v>271</v>
      </c>
      <c r="C27" s="92" t="s">
        <v>108</v>
      </c>
      <c r="D27" s="92" t="s">
        <v>108</v>
      </c>
      <c r="E27" s="112" t="s">
        <v>173</v>
      </c>
      <c r="G27" s="85"/>
      <c r="H27" s="85"/>
    </row>
    <row r="28" spans="1:8" ht="15" customHeight="1">
      <c r="A28" s="95">
        <v>19</v>
      </c>
      <c r="B28" s="84" t="s">
        <v>271</v>
      </c>
      <c r="C28" s="92" t="s">
        <v>108</v>
      </c>
      <c r="D28" s="92" t="s">
        <v>108</v>
      </c>
      <c r="E28" s="112" t="s">
        <v>174</v>
      </c>
      <c r="G28" s="85"/>
      <c r="H28" s="85"/>
    </row>
    <row r="29" spans="1:8" ht="15" customHeight="1">
      <c r="A29" s="95">
        <v>20</v>
      </c>
      <c r="B29" s="84" t="s">
        <v>271</v>
      </c>
      <c r="C29" s="92" t="s">
        <v>108</v>
      </c>
      <c r="D29" s="92" t="s">
        <v>108</v>
      </c>
      <c r="E29" s="112" t="s">
        <v>174</v>
      </c>
      <c r="G29" s="85"/>
      <c r="H29" s="85"/>
    </row>
    <row r="30" spans="1:8" ht="15" customHeight="1">
      <c r="A30" s="95">
        <v>21</v>
      </c>
      <c r="B30" s="84" t="s">
        <v>271</v>
      </c>
      <c r="C30" s="92" t="s">
        <v>108</v>
      </c>
      <c r="D30" s="92" t="s">
        <v>108</v>
      </c>
      <c r="E30" s="112" t="s">
        <v>174</v>
      </c>
      <c r="G30" s="85"/>
      <c r="H30" s="85"/>
    </row>
    <row r="31" spans="1:8" ht="15" customHeight="1">
      <c r="A31" s="95">
        <v>22</v>
      </c>
      <c r="B31" s="84" t="s">
        <v>16</v>
      </c>
      <c r="C31" s="92">
        <v>1.6</v>
      </c>
      <c r="D31" s="92">
        <v>3.8</v>
      </c>
      <c r="E31" s="112"/>
      <c r="G31" s="85"/>
      <c r="H31" s="85"/>
    </row>
    <row r="32" spans="1:8" ht="15" customHeight="1">
      <c r="A32" s="95">
        <v>23</v>
      </c>
      <c r="B32" s="84" t="s">
        <v>16</v>
      </c>
      <c r="C32" s="92">
        <v>3.3</v>
      </c>
      <c r="D32" s="92">
        <v>5.8</v>
      </c>
      <c r="E32" s="112"/>
      <c r="G32" s="85"/>
      <c r="H32" s="85"/>
    </row>
    <row r="33" spans="1:8" ht="15" customHeight="1">
      <c r="A33" s="95">
        <v>24</v>
      </c>
      <c r="B33" s="84" t="s">
        <v>16</v>
      </c>
      <c r="C33" s="92">
        <v>1.6</v>
      </c>
      <c r="D33" s="92">
        <v>2.5</v>
      </c>
      <c r="E33" s="112" t="s">
        <v>264</v>
      </c>
      <c r="G33" s="85"/>
      <c r="H33" s="85"/>
    </row>
    <row r="34" spans="1:8" ht="15" customHeight="1">
      <c r="A34" s="95">
        <v>25</v>
      </c>
      <c r="B34" s="84" t="s">
        <v>11</v>
      </c>
      <c r="C34" s="92" t="s">
        <v>108</v>
      </c>
      <c r="D34" s="92" t="s">
        <v>108</v>
      </c>
      <c r="E34" s="112" t="s">
        <v>174</v>
      </c>
      <c r="G34" s="85"/>
      <c r="H34" s="85"/>
    </row>
    <row r="35" spans="1:8" ht="15" customHeight="1">
      <c r="A35" s="95">
        <v>26</v>
      </c>
      <c r="B35" s="84" t="s">
        <v>75</v>
      </c>
      <c r="C35" s="92" t="s">
        <v>108</v>
      </c>
      <c r="D35" s="92" t="s">
        <v>108</v>
      </c>
      <c r="E35" s="112" t="s">
        <v>174</v>
      </c>
      <c r="G35" s="85"/>
      <c r="H35" s="85"/>
    </row>
    <row r="36" spans="1:8" ht="15" customHeight="1">
      <c r="A36" s="95">
        <v>27</v>
      </c>
      <c r="B36" s="84" t="s">
        <v>11</v>
      </c>
      <c r="C36" s="92">
        <v>14</v>
      </c>
      <c r="D36" s="92">
        <v>14.3</v>
      </c>
      <c r="E36" s="112"/>
      <c r="G36" s="85"/>
      <c r="H36" s="85"/>
    </row>
    <row r="37" spans="1:8" ht="15" customHeight="1">
      <c r="A37" s="95">
        <v>28</v>
      </c>
      <c r="B37" s="84" t="s">
        <v>11</v>
      </c>
      <c r="C37" s="92">
        <v>14.6</v>
      </c>
      <c r="D37" s="92">
        <v>13</v>
      </c>
      <c r="E37" s="112"/>
      <c r="G37" s="85"/>
      <c r="H37" s="85"/>
    </row>
    <row r="38" spans="1:8" ht="15" customHeight="1">
      <c r="A38" s="95">
        <v>29</v>
      </c>
      <c r="B38" s="84" t="s">
        <v>11</v>
      </c>
      <c r="C38" s="92" t="s">
        <v>108</v>
      </c>
      <c r="D38" s="92" t="s">
        <v>108</v>
      </c>
      <c r="E38" s="112"/>
      <c r="G38" s="85"/>
      <c r="H38" s="85"/>
    </row>
    <row r="39" spans="1:8" ht="15" customHeight="1">
      <c r="A39" s="95">
        <v>30</v>
      </c>
      <c r="B39" s="84" t="s">
        <v>10</v>
      </c>
      <c r="C39" s="92" t="s">
        <v>108</v>
      </c>
      <c r="D39" s="92" t="s">
        <v>108</v>
      </c>
      <c r="E39" s="112" t="s">
        <v>174</v>
      </c>
      <c r="G39" s="85"/>
      <c r="H39" s="85"/>
    </row>
    <row r="40" spans="1:8" ht="15" customHeight="1">
      <c r="A40" s="95">
        <v>31</v>
      </c>
      <c r="B40" s="84" t="s">
        <v>10</v>
      </c>
      <c r="C40" s="92">
        <v>9.8000000000000007</v>
      </c>
      <c r="D40" s="92">
        <v>12.3</v>
      </c>
      <c r="E40" s="112"/>
      <c r="G40" s="85"/>
      <c r="H40" s="85"/>
    </row>
    <row r="41" spans="1:8" ht="15" customHeight="1">
      <c r="A41" s="95">
        <v>32</v>
      </c>
      <c r="B41" s="84" t="s">
        <v>11</v>
      </c>
      <c r="C41" s="92">
        <v>9</v>
      </c>
      <c r="D41" s="92">
        <v>10</v>
      </c>
      <c r="E41" s="112"/>
      <c r="G41" s="85"/>
      <c r="H41" s="85"/>
    </row>
    <row r="42" spans="1:8" ht="15" customHeight="1">
      <c r="A42" s="95">
        <v>33</v>
      </c>
      <c r="B42" s="84" t="s">
        <v>86</v>
      </c>
      <c r="C42" s="92">
        <v>4.0999999999999996</v>
      </c>
      <c r="D42" s="92">
        <v>4.8</v>
      </c>
      <c r="E42" s="112"/>
      <c r="G42" s="85"/>
      <c r="H42" s="85"/>
    </row>
    <row r="43" spans="1:8" ht="15" customHeight="1">
      <c r="A43" s="95">
        <v>34</v>
      </c>
      <c r="B43" s="84" t="s">
        <v>86</v>
      </c>
      <c r="C43" s="92">
        <v>2.5</v>
      </c>
      <c r="D43" s="92">
        <v>2.2000000000000002</v>
      </c>
      <c r="E43" s="112"/>
      <c r="G43" s="85"/>
      <c r="H43" s="85"/>
    </row>
    <row r="44" spans="1:8" ht="15" customHeight="1">
      <c r="A44" s="95">
        <v>35</v>
      </c>
      <c r="B44" s="84" t="s">
        <v>86</v>
      </c>
      <c r="C44" s="92">
        <v>3</v>
      </c>
      <c r="D44" s="92">
        <v>2.7</v>
      </c>
      <c r="E44" s="112"/>
      <c r="G44" s="85"/>
      <c r="H44" s="85"/>
    </row>
    <row r="45" spans="1:8" ht="15" customHeight="1">
      <c r="A45" s="95">
        <v>36</v>
      </c>
      <c r="B45" s="84" t="s">
        <v>11</v>
      </c>
      <c r="C45" s="92">
        <v>12.2</v>
      </c>
      <c r="D45" s="92">
        <v>12.5</v>
      </c>
      <c r="E45" s="112"/>
      <c r="G45" s="85"/>
      <c r="H45" s="85"/>
    </row>
    <row r="46" spans="1:8" ht="15" customHeight="1">
      <c r="A46" s="95">
        <v>37</v>
      </c>
      <c r="B46" s="84" t="s">
        <v>34</v>
      </c>
      <c r="C46" s="92">
        <v>30.6</v>
      </c>
      <c r="D46" s="92">
        <v>22</v>
      </c>
      <c r="E46" s="112"/>
      <c r="G46" s="85"/>
      <c r="H46" s="85"/>
    </row>
    <row r="47" spans="1:8" ht="15" customHeight="1">
      <c r="A47" s="95">
        <v>38</v>
      </c>
      <c r="B47" s="84" t="s">
        <v>34</v>
      </c>
      <c r="C47" s="92">
        <v>36</v>
      </c>
      <c r="D47" s="92">
        <v>20</v>
      </c>
      <c r="E47" s="112" t="s">
        <v>264</v>
      </c>
      <c r="G47" s="85"/>
      <c r="H47" s="85"/>
    </row>
    <row r="48" spans="1:8" ht="15" customHeight="1">
      <c r="A48" s="95">
        <v>39</v>
      </c>
      <c r="B48" s="84" t="s">
        <v>11</v>
      </c>
      <c r="C48" s="92">
        <v>9.8000000000000007</v>
      </c>
      <c r="D48" s="92">
        <v>8</v>
      </c>
      <c r="E48" s="112"/>
      <c r="G48" s="85"/>
      <c r="H48" s="85"/>
    </row>
    <row r="49" spans="1:8" ht="15" customHeight="1">
      <c r="A49" s="95">
        <v>40</v>
      </c>
      <c r="B49" s="84" t="s">
        <v>10</v>
      </c>
      <c r="C49" s="92" t="s">
        <v>108</v>
      </c>
      <c r="D49" s="92" t="s">
        <v>108</v>
      </c>
      <c r="E49" s="112" t="s">
        <v>174</v>
      </c>
      <c r="G49" s="85"/>
      <c r="H49" s="85"/>
    </row>
    <row r="50" spans="1:8" ht="15" customHeight="1">
      <c r="A50" s="95">
        <v>41</v>
      </c>
      <c r="B50" s="84" t="s">
        <v>11</v>
      </c>
      <c r="C50" s="92">
        <v>8.9</v>
      </c>
      <c r="D50" s="92">
        <v>10</v>
      </c>
      <c r="E50" s="112"/>
      <c r="G50" s="85"/>
      <c r="H50" s="85"/>
    </row>
    <row r="51" spans="1:8" ht="15" customHeight="1">
      <c r="A51" s="95">
        <v>42</v>
      </c>
      <c r="B51" s="84" t="s">
        <v>11</v>
      </c>
      <c r="C51" s="92" t="s">
        <v>108</v>
      </c>
      <c r="D51" s="92" t="s">
        <v>108</v>
      </c>
      <c r="E51" s="112" t="s">
        <v>174</v>
      </c>
      <c r="G51" s="85"/>
      <c r="H51" s="85"/>
    </row>
    <row r="52" spans="1:8" ht="15" customHeight="1">
      <c r="A52" s="95">
        <v>43</v>
      </c>
      <c r="B52" s="84" t="s">
        <v>79</v>
      </c>
      <c r="C52" s="92">
        <v>9.6999999999999993</v>
      </c>
      <c r="D52" s="92">
        <v>11</v>
      </c>
      <c r="E52" s="112"/>
      <c r="G52" s="85"/>
      <c r="H52" s="85"/>
    </row>
    <row r="53" spans="1:8" ht="15" customHeight="1">
      <c r="A53" s="95">
        <v>44</v>
      </c>
      <c r="B53" s="84" t="s">
        <v>79</v>
      </c>
      <c r="C53" s="92" t="s">
        <v>108</v>
      </c>
      <c r="D53" s="92" t="s">
        <v>108</v>
      </c>
      <c r="E53" s="112" t="s">
        <v>174</v>
      </c>
      <c r="G53" s="85"/>
      <c r="H53" s="85"/>
    </row>
    <row r="54" spans="1:8" ht="15" customHeight="1">
      <c r="A54" s="95">
        <v>45</v>
      </c>
      <c r="B54" s="84" t="s">
        <v>11</v>
      </c>
      <c r="C54" s="92" t="s">
        <v>108</v>
      </c>
      <c r="D54" s="92" t="s">
        <v>108</v>
      </c>
      <c r="E54" s="112" t="s">
        <v>174</v>
      </c>
      <c r="G54" s="85"/>
      <c r="H54" s="85"/>
    </row>
    <row r="55" spans="1:8" ht="15" customHeight="1">
      <c r="A55" s="95">
        <v>46</v>
      </c>
      <c r="B55" s="84" t="s">
        <v>11</v>
      </c>
      <c r="C55" s="92">
        <v>4.9000000000000004</v>
      </c>
      <c r="D55" s="92">
        <v>3.5</v>
      </c>
      <c r="E55" s="112" t="s">
        <v>269</v>
      </c>
      <c r="G55" s="85"/>
      <c r="H55" s="85"/>
    </row>
    <row r="56" spans="1:8" ht="15" customHeight="1">
      <c r="A56" s="95">
        <v>47</v>
      </c>
      <c r="B56" s="84" t="s">
        <v>11</v>
      </c>
      <c r="C56" s="92">
        <v>8</v>
      </c>
      <c r="D56" s="92">
        <v>7</v>
      </c>
      <c r="E56" s="112"/>
      <c r="G56" s="85"/>
      <c r="H56" s="85"/>
    </row>
    <row r="57" spans="1:8" ht="15" customHeight="1">
      <c r="A57" s="95">
        <v>48</v>
      </c>
      <c r="B57" s="84" t="s">
        <v>11</v>
      </c>
      <c r="C57" s="92">
        <v>4.9000000000000004</v>
      </c>
      <c r="D57" s="92">
        <v>4.5999999999999996</v>
      </c>
      <c r="E57" s="112" t="s">
        <v>269</v>
      </c>
      <c r="G57" s="85"/>
      <c r="H57" s="85"/>
    </row>
    <row r="58" spans="1:8" ht="15" customHeight="1">
      <c r="A58" s="95">
        <v>49</v>
      </c>
      <c r="B58" s="84" t="s">
        <v>10</v>
      </c>
      <c r="C58" s="92" t="s">
        <v>108</v>
      </c>
      <c r="D58" s="92" t="s">
        <v>108</v>
      </c>
      <c r="E58" s="112" t="s">
        <v>174</v>
      </c>
      <c r="G58" s="85"/>
      <c r="H58" s="85"/>
    </row>
    <row r="59" spans="1:8" ht="15" customHeight="1">
      <c r="A59" s="95">
        <v>50</v>
      </c>
      <c r="B59" s="84" t="s">
        <v>10</v>
      </c>
      <c r="C59" s="92" t="s">
        <v>108</v>
      </c>
      <c r="D59" s="92" t="s">
        <v>108</v>
      </c>
      <c r="E59" s="112" t="s">
        <v>174</v>
      </c>
      <c r="G59" s="85"/>
      <c r="H59" s="85"/>
    </row>
    <row r="60" spans="1:8" ht="15" customHeight="1">
      <c r="A60" s="95">
        <v>51</v>
      </c>
      <c r="B60" s="84" t="s">
        <v>10</v>
      </c>
      <c r="C60" s="92" t="s">
        <v>108</v>
      </c>
      <c r="D60" s="92" t="s">
        <v>108</v>
      </c>
      <c r="E60" s="112" t="s">
        <v>174</v>
      </c>
      <c r="G60" s="85"/>
      <c r="H60" s="85"/>
    </row>
    <row r="61" spans="1:8" ht="15" customHeight="1">
      <c r="A61" s="95">
        <v>52</v>
      </c>
      <c r="B61" s="84" t="s">
        <v>10</v>
      </c>
      <c r="C61" s="92" t="s">
        <v>108</v>
      </c>
      <c r="D61" s="92" t="s">
        <v>108</v>
      </c>
      <c r="E61" s="112" t="s">
        <v>174</v>
      </c>
      <c r="G61" s="85"/>
      <c r="H61" s="85"/>
    </row>
    <row r="62" spans="1:8" ht="15" customHeight="1">
      <c r="A62" s="95">
        <v>53</v>
      </c>
      <c r="B62" s="84" t="s">
        <v>10</v>
      </c>
      <c r="C62" s="92" t="s">
        <v>108</v>
      </c>
      <c r="D62" s="92" t="s">
        <v>108</v>
      </c>
      <c r="E62" s="112" t="s">
        <v>174</v>
      </c>
      <c r="G62" s="85"/>
      <c r="H62" s="85"/>
    </row>
    <row r="63" spans="1:8" ht="15" customHeight="1">
      <c r="A63" s="95">
        <v>54</v>
      </c>
      <c r="B63" s="84" t="s">
        <v>75</v>
      </c>
      <c r="C63" s="92" t="s">
        <v>108</v>
      </c>
      <c r="D63" s="92" t="s">
        <v>108</v>
      </c>
      <c r="E63" s="112" t="s">
        <v>174</v>
      </c>
      <c r="G63" s="85"/>
      <c r="H63" s="85"/>
    </row>
    <row r="64" spans="1:8" ht="15" customHeight="1">
      <c r="A64" s="95">
        <v>55</v>
      </c>
      <c r="B64" s="84" t="s">
        <v>11</v>
      </c>
      <c r="C64" s="92" t="s">
        <v>108</v>
      </c>
      <c r="D64" s="92" t="s">
        <v>108</v>
      </c>
      <c r="E64" s="112" t="s">
        <v>174</v>
      </c>
      <c r="G64" s="85"/>
      <c r="H64" s="85"/>
    </row>
    <row r="65" spans="1:8" ht="15" customHeight="1">
      <c r="A65" s="95">
        <v>56</v>
      </c>
      <c r="B65" s="84" t="s">
        <v>11</v>
      </c>
      <c r="C65" s="92">
        <v>8.6</v>
      </c>
      <c r="D65" s="92">
        <v>9.5</v>
      </c>
      <c r="E65" s="112"/>
      <c r="G65" s="85"/>
      <c r="H65" s="85"/>
    </row>
    <row r="66" spans="1:8" ht="15" customHeight="1">
      <c r="A66" s="95">
        <v>57</v>
      </c>
      <c r="B66" s="84" t="s">
        <v>87</v>
      </c>
      <c r="C66" s="92" t="s">
        <v>108</v>
      </c>
      <c r="D66" s="92" t="s">
        <v>108</v>
      </c>
      <c r="E66" s="112" t="s">
        <v>174</v>
      </c>
      <c r="G66" s="85"/>
      <c r="H66" s="85"/>
    </row>
    <row r="67" spans="1:8" ht="15" customHeight="1">
      <c r="A67" s="95">
        <v>58</v>
      </c>
      <c r="B67" s="84" t="s">
        <v>11</v>
      </c>
      <c r="C67" s="92">
        <v>7.4</v>
      </c>
      <c r="D67" s="92">
        <v>9</v>
      </c>
      <c r="E67" s="112"/>
      <c r="G67" s="85"/>
      <c r="H67" s="85"/>
    </row>
    <row r="68" spans="1:8" ht="15" customHeight="1">
      <c r="A68" s="95">
        <v>59</v>
      </c>
      <c r="B68" s="84" t="s">
        <v>11</v>
      </c>
      <c r="C68" s="92">
        <v>3.5</v>
      </c>
      <c r="D68" s="92">
        <v>2.5</v>
      </c>
      <c r="E68" s="112" t="s">
        <v>269</v>
      </c>
      <c r="G68" s="85"/>
      <c r="H68" s="85"/>
    </row>
    <row r="69" spans="1:8" ht="15" customHeight="1">
      <c r="A69" s="95">
        <v>60</v>
      </c>
      <c r="B69" s="84" t="s">
        <v>272</v>
      </c>
      <c r="C69" s="92">
        <v>35.9</v>
      </c>
      <c r="D69" s="92">
        <v>15.5</v>
      </c>
      <c r="E69" s="112"/>
      <c r="G69" s="85"/>
      <c r="H69" s="85"/>
    </row>
    <row r="70" spans="1:8" ht="15" customHeight="1">
      <c r="A70" s="95">
        <v>61</v>
      </c>
      <c r="B70" s="84" t="s">
        <v>88</v>
      </c>
      <c r="C70" s="92">
        <v>41.1</v>
      </c>
      <c r="D70" s="92">
        <v>20.100000000000001</v>
      </c>
      <c r="E70" s="112"/>
      <c r="G70" s="85"/>
      <c r="H70" s="85"/>
    </row>
    <row r="71" spans="1:8" ht="15" customHeight="1">
      <c r="A71" s="95">
        <v>62</v>
      </c>
      <c r="B71" s="84" t="s">
        <v>272</v>
      </c>
      <c r="C71" s="92">
        <v>44.7</v>
      </c>
      <c r="D71" s="92">
        <v>20.100000000000001</v>
      </c>
      <c r="E71" s="112"/>
      <c r="G71" s="85"/>
      <c r="H71" s="85"/>
    </row>
    <row r="72" spans="1:8" ht="15" customHeight="1">
      <c r="A72" s="95">
        <v>63</v>
      </c>
      <c r="B72" s="84" t="s">
        <v>273</v>
      </c>
      <c r="C72" s="92">
        <v>35</v>
      </c>
      <c r="D72" s="92">
        <v>18.5</v>
      </c>
      <c r="E72" s="112"/>
      <c r="G72" s="85"/>
      <c r="H72" s="85"/>
    </row>
    <row r="73" spans="1:8" ht="15" customHeight="1">
      <c r="A73" s="95">
        <v>64</v>
      </c>
      <c r="B73" s="84" t="s">
        <v>11</v>
      </c>
      <c r="C73" s="92">
        <v>6.6</v>
      </c>
      <c r="D73" s="92">
        <v>7</v>
      </c>
      <c r="E73" s="112"/>
      <c r="G73" s="85"/>
      <c r="H73" s="85"/>
    </row>
    <row r="74" spans="1:8" ht="15" customHeight="1">
      <c r="A74" s="95">
        <v>65</v>
      </c>
      <c r="B74" s="84" t="s">
        <v>11</v>
      </c>
      <c r="C74" s="92">
        <v>11</v>
      </c>
      <c r="D74" s="92">
        <v>12.5</v>
      </c>
      <c r="E74" s="112"/>
      <c r="G74" s="85"/>
      <c r="H74" s="85"/>
    </row>
    <row r="75" spans="1:8" ht="15" customHeight="1">
      <c r="A75" s="95">
        <v>66</v>
      </c>
      <c r="B75" s="84" t="s">
        <v>79</v>
      </c>
      <c r="C75" s="92">
        <v>11.1</v>
      </c>
      <c r="D75" s="92">
        <v>15.5</v>
      </c>
      <c r="E75" s="112"/>
      <c r="G75" s="85"/>
      <c r="H75" s="85"/>
    </row>
    <row r="76" spans="1:8" ht="15" customHeight="1">
      <c r="A76" s="95">
        <v>67</v>
      </c>
      <c r="B76" s="84" t="s">
        <v>79</v>
      </c>
      <c r="C76" s="92" t="s">
        <v>108</v>
      </c>
      <c r="D76" s="92" t="s">
        <v>108</v>
      </c>
      <c r="E76" s="112"/>
      <c r="G76" s="85"/>
      <c r="H76" s="85"/>
    </row>
    <row r="77" spans="1:8" ht="15" customHeight="1">
      <c r="A77" s="95">
        <v>68</v>
      </c>
      <c r="B77" s="84" t="s">
        <v>74</v>
      </c>
      <c r="C77" s="92">
        <v>5.2</v>
      </c>
      <c r="D77" s="92">
        <v>8</v>
      </c>
      <c r="E77" s="112"/>
      <c r="G77" s="85"/>
      <c r="H77" s="85"/>
    </row>
    <row r="78" spans="1:8" ht="15" customHeight="1">
      <c r="A78" s="95">
        <v>69</v>
      </c>
      <c r="B78" s="84" t="s">
        <v>11</v>
      </c>
      <c r="C78" s="92">
        <v>11.2</v>
      </c>
      <c r="D78" s="92">
        <v>10.199999999999999</v>
      </c>
      <c r="E78" s="112"/>
      <c r="G78" s="85"/>
      <c r="H78" s="85"/>
    </row>
    <row r="79" spans="1:8" ht="15" customHeight="1">
      <c r="A79" s="95">
        <v>70</v>
      </c>
      <c r="B79" s="84" t="s">
        <v>10</v>
      </c>
      <c r="C79" s="92" t="s">
        <v>108</v>
      </c>
      <c r="D79" s="92" t="s">
        <v>108</v>
      </c>
      <c r="E79" s="112"/>
      <c r="G79" s="85"/>
      <c r="H79" s="85"/>
    </row>
    <row r="80" spans="1:8" ht="15" customHeight="1">
      <c r="A80" s="95">
        <v>71</v>
      </c>
      <c r="B80" s="84" t="s">
        <v>11</v>
      </c>
      <c r="C80" s="92">
        <v>15.7</v>
      </c>
      <c r="D80" s="92">
        <v>15</v>
      </c>
      <c r="E80" s="112"/>
      <c r="G80" s="85"/>
      <c r="H80" s="85"/>
    </row>
    <row r="81" spans="1:12" ht="15" customHeight="1">
      <c r="A81" s="95">
        <v>72</v>
      </c>
      <c r="B81" s="84" t="s">
        <v>86</v>
      </c>
      <c r="C81" s="92">
        <v>5.3</v>
      </c>
      <c r="D81" s="92">
        <v>6</v>
      </c>
      <c r="E81" s="112" t="s">
        <v>269</v>
      </c>
      <c r="G81" s="85"/>
      <c r="H81" s="85"/>
    </row>
    <row r="82" spans="1:12" ht="15" customHeight="1">
      <c r="A82" s="95">
        <v>73</v>
      </c>
      <c r="B82" s="84" t="s">
        <v>86</v>
      </c>
      <c r="C82" s="92" t="s">
        <v>108</v>
      </c>
      <c r="D82" s="92" t="s">
        <v>108</v>
      </c>
      <c r="E82" s="112"/>
      <c r="G82" s="85"/>
      <c r="H82" s="85"/>
    </row>
    <row r="83" spans="1:12" ht="15" customHeight="1">
      <c r="A83" s="95">
        <v>74</v>
      </c>
      <c r="B83" s="84" t="s">
        <v>86</v>
      </c>
      <c r="C83" s="92">
        <v>13.6</v>
      </c>
      <c r="D83" s="92">
        <v>15.3</v>
      </c>
      <c r="E83" s="112"/>
      <c r="G83" s="85"/>
      <c r="H83" s="85"/>
    </row>
    <row r="84" spans="1:12" ht="15" customHeight="1">
      <c r="A84" s="95">
        <v>143</v>
      </c>
      <c r="B84" s="84" t="s">
        <v>11</v>
      </c>
      <c r="C84" s="92">
        <v>20.7</v>
      </c>
      <c r="D84" s="92">
        <v>14</v>
      </c>
      <c r="E84" s="112"/>
      <c r="G84" s="85"/>
      <c r="H84" s="85"/>
    </row>
    <row r="85" spans="1:12" ht="15" customHeight="1">
      <c r="A85" s="95">
        <v>144</v>
      </c>
      <c r="B85" s="84" t="s">
        <v>10</v>
      </c>
      <c r="C85" s="92" t="s">
        <v>108</v>
      </c>
      <c r="D85" s="92" t="s">
        <v>108</v>
      </c>
      <c r="E85" s="112"/>
      <c r="G85" s="85"/>
      <c r="H85" s="85"/>
    </row>
    <row r="86" spans="1:12" ht="15" customHeight="1">
      <c r="A86" s="95">
        <v>145</v>
      </c>
      <c r="B86" s="84" t="s">
        <v>75</v>
      </c>
      <c r="C86" s="92" t="s">
        <v>108</v>
      </c>
      <c r="D86" s="92" t="s">
        <v>108</v>
      </c>
      <c r="E86" s="112"/>
      <c r="G86" s="85"/>
      <c r="H86" s="85"/>
    </row>
    <row r="87" spans="1:12" ht="15" customHeight="1">
      <c r="A87" s="95">
        <v>146</v>
      </c>
      <c r="B87" s="84" t="s">
        <v>274</v>
      </c>
      <c r="C87" s="92">
        <v>6</v>
      </c>
      <c r="D87" s="92">
        <v>2.4</v>
      </c>
      <c r="E87" s="112"/>
      <c r="G87" s="85"/>
      <c r="H87" s="85"/>
    </row>
    <row r="88" spans="1:12" ht="15" customHeight="1">
      <c r="A88" s="95">
        <v>147</v>
      </c>
      <c r="B88" s="84" t="s">
        <v>10</v>
      </c>
      <c r="C88" s="92">
        <v>1</v>
      </c>
      <c r="D88" s="92">
        <v>1.7</v>
      </c>
      <c r="E88" s="112"/>
      <c r="G88" s="85"/>
      <c r="H88" s="85"/>
    </row>
    <row r="89" spans="1:12" ht="15" customHeight="1">
      <c r="A89" s="95">
        <v>148</v>
      </c>
      <c r="B89" s="84" t="s">
        <v>10</v>
      </c>
      <c r="C89" s="92">
        <v>3.1</v>
      </c>
      <c r="D89" s="92">
        <v>4.5</v>
      </c>
      <c r="E89" s="112"/>
      <c r="G89" s="85"/>
      <c r="H89" s="85"/>
    </row>
    <row r="90" spans="1:12" s="109" customFormat="1" ht="15" customHeight="1">
      <c r="A90" s="113"/>
      <c r="B90" s="86"/>
      <c r="C90" s="93"/>
      <c r="D90" s="93"/>
      <c r="G90" s="85"/>
      <c r="H90" s="85"/>
    </row>
    <row r="91" spans="1:12" ht="15" customHeight="1">
      <c r="A91" s="99" t="s">
        <v>97</v>
      </c>
      <c r="G91" s="85"/>
      <c r="H91" s="85"/>
    </row>
    <row r="92" spans="1:12" ht="15" customHeight="1">
      <c r="A92" s="99" t="s">
        <v>98</v>
      </c>
      <c r="G92" s="85"/>
      <c r="H92" s="85"/>
    </row>
    <row r="93" spans="1:12" ht="15" customHeight="1">
      <c r="A93" s="470" t="s">
        <v>101</v>
      </c>
      <c r="B93" s="471" t="s">
        <v>92</v>
      </c>
      <c r="C93" s="472" t="s">
        <v>93</v>
      </c>
      <c r="D93" s="472" t="s">
        <v>94</v>
      </c>
      <c r="E93" s="471" t="s">
        <v>95</v>
      </c>
    </row>
    <row r="94" spans="1:12" ht="15" customHeight="1">
      <c r="A94" s="470"/>
      <c r="B94" s="471"/>
      <c r="C94" s="472"/>
      <c r="D94" s="472"/>
      <c r="E94" s="471"/>
      <c r="G94" s="110"/>
      <c r="H94" s="110"/>
      <c r="I94" s="110"/>
      <c r="J94" s="110"/>
      <c r="K94" s="110"/>
      <c r="L94" s="111"/>
    </row>
    <row r="95" spans="1:12" ht="15" customHeight="1">
      <c r="A95" s="95">
        <v>75</v>
      </c>
      <c r="B95" s="84" t="s">
        <v>10</v>
      </c>
      <c r="C95" s="92" t="s">
        <v>108</v>
      </c>
      <c r="D95" s="92" t="s">
        <v>108</v>
      </c>
      <c r="E95" s="112"/>
      <c r="G95" s="85"/>
      <c r="H95" s="85"/>
    </row>
    <row r="96" spans="1:12" ht="15" customHeight="1">
      <c r="A96" s="95">
        <v>76</v>
      </c>
      <c r="B96" s="84" t="s">
        <v>10</v>
      </c>
      <c r="C96" s="92">
        <v>18.7</v>
      </c>
      <c r="D96" s="92">
        <v>16.5</v>
      </c>
      <c r="E96" s="112"/>
      <c r="G96" s="85"/>
      <c r="H96" s="85"/>
    </row>
    <row r="97" spans="1:8" ht="15" customHeight="1">
      <c r="A97" s="95">
        <v>77</v>
      </c>
      <c r="B97" s="84" t="s">
        <v>10</v>
      </c>
      <c r="C97" s="92" t="s">
        <v>108</v>
      </c>
      <c r="D97" s="92" t="s">
        <v>108</v>
      </c>
      <c r="E97" s="112"/>
      <c r="G97" s="85"/>
      <c r="H97" s="85"/>
    </row>
    <row r="98" spans="1:8" ht="15" customHeight="1">
      <c r="A98" s="95">
        <v>78</v>
      </c>
      <c r="B98" s="84" t="s">
        <v>10</v>
      </c>
      <c r="C98" s="92">
        <v>16.100000000000001</v>
      </c>
      <c r="D98" s="92">
        <v>17</v>
      </c>
      <c r="E98" s="112"/>
      <c r="G98" s="85"/>
      <c r="H98" s="85"/>
    </row>
    <row r="99" spans="1:8" ht="15" customHeight="1">
      <c r="A99" s="95">
        <v>79</v>
      </c>
      <c r="B99" s="84" t="s">
        <v>10</v>
      </c>
      <c r="C99" s="92">
        <v>17</v>
      </c>
      <c r="D99" s="92">
        <v>19</v>
      </c>
      <c r="E99" s="112"/>
      <c r="G99" s="85"/>
      <c r="H99" s="85"/>
    </row>
    <row r="100" spans="1:8" ht="15" customHeight="1">
      <c r="A100" s="95">
        <v>80</v>
      </c>
      <c r="B100" s="84" t="s">
        <v>10</v>
      </c>
      <c r="C100" s="92">
        <v>21.2</v>
      </c>
      <c r="D100" s="92">
        <v>19</v>
      </c>
      <c r="E100" s="112"/>
      <c r="G100" s="85"/>
      <c r="H100" s="85"/>
    </row>
    <row r="101" spans="1:8" ht="15" customHeight="1">
      <c r="A101" s="95">
        <v>81</v>
      </c>
      <c r="B101" s="84" t="s">
        <v>10</v>
      </c>
      <c r="C101" s="92">
        <v>17.7</v>
      </c>
      <c r="D101" s="92">
        <v>19.5</v>
      </c>
      <c r="E101" s="112"/>
      <c r="G101" s="85"/>
      <c r="H101" s="85"/>
    </row>
    <row r="102" spans="1:8" ht="15" customHeight="1">
      <c r="A102" s="95">
        <v>82</v>
      </c>
      <c r="B102" s="84" t="s">
        <v>11</v>
      </c>
      <c r="C102" s="92">
        <v>4.8</v>
      </c>
      <c r="D102" s="92">
        <v>6</v>
      </c>
      <c r="E102" s="112"/>
      <c r="G102" s="85"/>
      <c r="H102" s="85"/>
    </row>
    <row r="103" spans="1:8" ht="15" customHeight="1">
      <c r="A103" s="95">
        <v>83</v>
      </c>
      <c r="B103" s="84" t="s">
        <v>11</v>
      </c>
      <c r="C103" s="92">
        <v>9.5</v>
      </c>
      <c r="D103" s="92">
        <v>9</v>
      </c>
      <c r="E103" s="112"/>
      <c r="G103" s="85"/>
      <c r="H103" s="85"/>
    </row>
    <row r="104" spans="1:8" ht="15" customHeight="1">
      <c r="A104" s="95">
        <v>84</v>
      </c>
      <c r="B104" s="84" t="s">
        <v>11</v>
      </c>
      <c r="C104" s="92">
        <v>7.3</v>
      </c>
      <c r="D104" s="92">
        <v>7.5</v>
      </c>
      <c r="E104" s="112"/>
      <c r="G104" s="85"/>
      <c r="H104" s="85"/>
    </row>
    <row r="105" spans="1:8" ht="15" customHeight="1">
      <c r="A105" s="95">
        <v>85</v>
      </c>
      <c r="B105" s="84" t="s">
        <v>87</v>
      </c>
      <c r="C105" s="92" t="s">
        <v>108</v>
      </c>
      <c r="D105" s="92" t="s">
        <v>108</v>
      </c>
      <c r="E105" s="112" t="s">
        <v>178</v>
      </c>
      <c r="G105" s="85"/>
      <c r="H105" s="85"/>
    </row>
    <row r="106" spans="1:8" ht="15" customHeight="1">
      <c r="A106" s="95">
        <v>86</v>
      </c>
      <c r="B106" s="84" t="s">
        <v>87</v>
      </c>
      <c r="C106" s="92" t="s">
        <v>108</v>
      </c>
      <c r="D106" s="92" t="s">
        <v>108</v>
      </c>
      <c r="E106" s="112" t="s">
        <v>174</v>
      </c>
      <c r="G106" s="85"/>
      <c r="H106" s="85"/>
    </row>
    <row r="107" spans="1:8" ht="15" customHeight="1">
      <c r="A107" s="95">
        <v>87</v>
      </c>
      <c r="B107" s="84" t="s">
        <v>11</v>
      </c>
      <c r="C107" s="92">
        <v>7.4</v>
      </c>
      <c r="D107" s="92">
        <v>7.2</v>
      </c>
      <c r="E107" s="112"/>
      <c r="G107" s="85"/>
      <c r="H107" s="85"/>
    </row>
    <row r="108" spans="1:8" ht="15" customHeight="1">
      <c r="A108" s="95">
        <v>88</v>
      </c>
      <c r="B108" s="84" t="s">
        <v>11</v>
      </c>
      <c r="C108" s="92">
        <v>5.8</v>
      </c>
      <c r="D108" s="92">
        <v>6</v>
      </c>
      <c r="E108" s="112"/>
      <c r="G108" s="85"/>
      <c r="H108" s="85"/>
    </row>
    <row r="109" spans="1:8" ht="15" customHeight="1">
      <c r="A109" s="95">
        <v>89</v>
      </c>
      <c r="B109" s="84" t="s">
        <v>74</v>
      </c>
      <c r="C109" s="92" t="s">
        <v>108</v>
      </c>
      <c r="D109" s="92" t="s">
        <v>108</v>
      </c>
      <c r="E109" s="112"/>
      <c r="G109" s="85"/>
      <c r="H109" s="85"/>
    </row>
    <row r="110" spans="1:8" ht="15" customHeight="1">
      <c r="A110" s="95">
        <v>90</v>
      </c>
      <c r="B110" s="84" t="s">
        <v>74</v>
      </c>
      <c r="C110" s="92">
        <v>4.7</v>
      </c>
      <c r="D110" s="92">
        <v>5.5</v>
      </c>
      <c r="E110" s="112"/>
      <c r="G110" s="85"/>
      <c r="H110" s="85"/>
    </row>
    <row r="111" spans="1:8" ht="15" customHeight="1">
      <c r="A111" s="95">
        <v>91</v>
      </c>
      <c r="B111" s="84" t="s">
        <v>87</v>
      </c>
      <c r="C111" s="92">
        <v>10.199999999999999</v>
      </c>
      <c r="D111" s="92">
        <v>14.5</v>
      </c>
      <c r="E111" s="112"/>
      <c r="G111" s="85"/>
      <c r="H111" s="85"/>
    </row>
    <row r="112" spans="1:8" ht="15" customHeight="1">
      <c r="A112" s="95">
        <v>92</v>
      </c>
      <c r="B112" s="84" t="s">
        <v>10</v>
      </c>
      <c r="C112" s="92">
        <v>16.2</v>
      </c>
      <c r="D112" s="92">
        <v>16</v>
      </c>
      <c r="E112" s="112"/>
      <c r="G112" s="85"/>
      <c r="H112" s="85"/>
    </row>
    <row r="113" spans="1:8" ht="15" customHeight="1">
      <c r="A113" s="95">
        <v>93</v>
      </c>
      <c r="B113" s="84" t="s">
        <v>10</v>
      </c>
      <c r="C113" s="92">
        <v>30.6</v>
      </c>
      <c r="D113" s="92">
        <v>16.5</v>
      </c>
      <c r="E113" s="112"/>
      <c r="G113" s="85"/>
      <c r="H113" s="85"/>
    </row>
    <row r="114" spans="1:8" ht="15" customHeight="1">
      <c r="A114" s="95">
        <v>94</v>
      </c>
      <c r="B114" s="84" t="s">
        <v>11</v>
      </c>
      <c r="C114" s="92">
        <v>12.3</v>
      </c>
      <c r="D114" s="92">
        <v>10.9</v>
      </c>
      <c r="E114" s="112"/>
      <c r="G114" s="85"/>
      <c r="H114" s="85"/>
    </row>
    <row r="115" spans="1:8" ht="15" customHeight="1">
      <c r="A115" s="95">
        <v>95</v>
      </c>
      <c r="B115" s="84" t="s">
        <v>14</v>
      </c>
      <c r="C115" s="92">
        <v>27.6</v>
      </c>
      <c r="D115" s="92">
        <v>20</v>
      </c>
      <c r="E115" s="142" t="s">
        <v>177</v>
      </c>
      <c r="G115" s="85"/>
      <c r="H115" s="85"/>
    </row>
    <row r="116" spans="1:8" ht="15" customHeight="1">
      <c r="A116" s="95">
        <v>96</v>
      </c>
      <c r="B116" s="84" t="s">
        <v>71</v>
      </c>
      <c r="C116" s="92" t="s">
        <v>108</v>
      </c>
      <c r="D116" s="92" t="s">
        <v>108</v>
      </c>
      <c r="E116" s="112"/>
      <c r="G116" s="85"/>
      <c r="H116" s="85"/>
    </row>
    <row r="117" spans="1:8" ht="15" customHeight="1">
      <c r="A117" s="95">
        <v>97</v>
      </c>
      <c r="B117" s="84" t="s">
        <v>71</v>
      </c>
      <c r="C117" s="92">
        <v>8.6999999999999993</v>
      </c>
      <c r="D117" s="92">
        <v>8.5</v>
      </c>
      <c r="E117" s="112"/>
      <c r="G117" s="85"/>
      <c r="H117" s="85"/>
    </row>
    <row r="118" spans="1:8" ht="15" customHeight="1">
      <c r="A118" s="95">
        <v>98</v>
      </c>
      <c r="B118" s="84" t="s">
        <v>71</v>
      </c>
      <c r="C118" s="92">
        <v>14.8</v>
      </c>
      <c r="D118" s="92">
        <v>12</v>
      </c>
      <c r="E118" s="112"/>
      <c r="G118" s="85"/>
      <c r="H118" s="85"/>
    </row>
    <row r="119" spans="1:8" ht="15" customHeight="1">
      <c r="A119" s="95">
        <v>99</v>
      </c>
      <c r="B119" s="84" t="s">
        <v>14</v>
      </c>
      <c r="C119" s="92">
        <v>26.3</v>
      </c>
      <c r="D119" s="92">
        <v>20.5</v>
      </c>
      <c r="E119" s="112"/>
      <c r="G119" s="85"/>
      <c r="H119" s="85"/>
    </row>
    <row r="120" spans="1:8" ht="15" customHeight="1">
      <c r="A120" s="95">
        <v>100</v>
      </c>
      <c r="B120" s="84" t="s">
        <v>14</v>
      </c>
      <c r="C120" s="92">
        <v>32.4</v>
      </c>
      <c r="D120" s="92">
        <v>20</v>
      </c>
      <c r="E120" s="112" t="s">
        <v>265</v>
      </c>
      <c r="G120" s="85"/>
      <c r="H120" s="85"/>
    </row>
    <row r="121" spans="1:8" ht="15" customHeight="1">
      <c r="A121" s="95">
        <v>102</v>
      </c>
      <c r="B121" s="84" t="s">
        <v>14</v>
      </c>
      <c r="C121" s="92" t="s">
        <v>108</v>
      </c>
      <c r="D121" s="92" t="s">
        <v>108</v>
      </c>
      <c r="E121" s="112" t="s">
        <v>174</v>
      </c>
      <c r="G121" s="85"/>
      <c r="H121" s="85"/>
    </row>
    <row r="122" spans="1:8" ht="15" customHeight="1">
      <c r="A122" s="95">
        <v>103</v>
      </c>
      <c r="B122" s="84" t="s">
        <v>14</v>
      </c>
      <c r="C122" s="92" t="s">
        <v>108</v>
      </c>
      <c r="D122" s="92" t="s">
        <v>108</v>
      </c>
      <c r="E122" s="112" t="s">
        <v>174</v>
      </c>
      <c r="G122" s="85"/>
      <c r="H122" s="85"/>
    </row>
    <row r="123" spans="1:8" ht="15" customHeight="1">
      <c r="A123" s="95">
        <v>104</v>
      </c>
      <c r="B123" s="84" t="s">
        <v>271</v>
      </c>
      <c r="C123" s="92">
        <v>30.2</v>
      </c>
      <c r="D123" s="92">
        <v>18</v>
      </c>
      <c r="E123" s="112"/>
      <c r="G123" s="85"/>
      <c r="H123" s="85"/>
    </row>
    <row r="124" spans="1:8" ht="15" customHeight="1">
      <c r="A124" s="95">
        <v>105</v>
      </c>
      <c r="B124" s="84" t="s">
        <v>83</v>
      </c>
      <c r="C124" s="92">
        <v>35.1</v>
      </c>
      <c r="D124" s="92">
        <v>19</v>
      </c>
      <c r="E124" s="112"/>
      <c r="G124" s="85"/>
      <c r="H124" s="85"/>
    </row>
    <row r="125" spans="1:8" ht="15" customHeight="1">
      <c r="A125" s="95">
        <v>106</v>
      </c>
      <c r="B125" s="84" t="s">
        <v>271</v>
      </c>
      <c r="C125" s="92">
        <v>27.1</v>
      </c>
      <c r="D125" s="92">
        <v>16.5</v>
      </c>
      <c r="E125" s="112"/>
      <c r="G125" s="85"/>
      <c r="H125" s="85"/>
    </row>
    <row r="126" spans="1:8" ht="15" customHeight="1">
      <c r="A126" s="95">
        <v>107</v>
      </c>
      <c r="B126" s="84" t="s">
        <v>271</v>
      </c>
      <c r="C126" s="92">
        <v>30.4</v>
      </c>
      <c r="D126" s="92">
        <v>16.5</v>
      </c>
      <c r="E126" s="112"/>
      <c r="G126" s="85"/>
      <c r="H126" s="85"/>
    </row>
    <row r="127" spans="1:8" ht="15" customHeight="1">
      <c r="A127" s="95">
        <v>108</v>
      </c>
      <c r="B127" s="84" t="s">
        <v>275</v>
      </c>
      <c r="C127" s="92">
        <v>27.3</v>
      </c>
      <c r="D127" s="92">
        <v>17.5</v>
      </c>
      <c r="E127" s="112" t="s">
        <v>266</v>
      </c>
      <c r="G127" s="85"/>
      <c r="H127" s="85"/>
    </row>
    <row r="128" spans="1:8" ht="15" customHeight="1">
      <c r="A128" s="95">
        <v>109</v>
      </c>
      <c r="B128" s="84" t="s">
        <v>14</v>
      </c>
      <c r="C128" s="92">
        <v>30.3</v>
      </c>
      <c r="D128" s="92">
        <v>23</v>
      </c>
      <c r="E128" s="112" t="s">
        <v>265</v>
      </c>
      <c r="G128" s="85"/>
      <c r="H128" s="85"/>
    </row>
    <row r="129" spans="1:12" ht="15" customHeight="1">
      <c r="A129" s="95">
        <v>110</v>
      </c>
      <c r="B129" s="84" t="s">
        <v>14</v>
      </c>
      <c r="C129" s="92">
        <v>31.8</v>
      </c>
      <c r="D129" s="92">
        <v>24</v>
      </c>
      <c r="E129" s="112" t="s">
        <v>265</v>
      </c>
      <c r="G129" s="85"/>
      <c r="H129" s="85"/>
    </row>
    <row r="130" spans="1:12" ht="15" customHeight="1">
      <c r="A130" s="95">
        <v>111</v>
      </c>
      <c r="B130" s="84" t="s">
        <v>14</v>
      </c>
      <c r="C130" s="92">
        <v>19</v>
      </c>
      <c r="D130" s="92">
        <v>15.8</v>
      </c>
      <c r="E130" s="112"/>
      <c r="G130" s="85"/>
      <c r="H130" s="85"/>
    </row>
    <row r="131" spans="1:12">
      <c r="G131" s="85"/>
      <c r="H131" s="85"/>
    </row>
    <row r="132" spans="1:12" ht="15" customHeight="1">
      <c r="A132" s="99" t="s">
        <v>99</v>
      </c>
      <c r="G132" s="85"/>
      <c r="H132" s="85"/>
    </row>
    <row r="133" spans="1:12" ht="15" customHeight="1">
      <c r="A133" s="99" t="s">
        <v>100</v>
      </c>
      <c r="G133" s="85"/>
      <c r="H133" s="85"/>
    </row>
    <row r="134" spans="1:12" ht="15" customHeight="1">
      <c r="A134" s="470" t="s">
        <v>101</v>
      </c>
      <c r="B134" s="471" t="s">
        <v>92</v>
      </c>
      <c r="C134" s="472" t="s">
        <v>93</v>
      </c>
      <c r="D134" s="472" t="s">
        <v>94</v>
      </c>
      <c r="E134" s="471" t="s">
        <v>95</v>
      </c>
    </row>
    <row r="135" spans="1:12" ht="15" customHeight="1">
      <c r="A135" s="470"/>
      <c r="B135" s="471"/>
      <c r="C135" s="472"/>
      <c r="D135" s="472"/>
      <c r="E135" s="471"/>
      <c r="G135" s="110"/>
      <c r="H135" s="110"/>
      <c r="I135" s="110"/>
      <c r="J135" s="110"/>
      <c r="K135" s="110"/>
      <c r="L135" s="111"/>
    </row>
    <row r="136" spans="1:12" ht="15" customHeight="1">
      <c r="A136" s="102">
        <v>112</v>
      </c>
      <c r="B136" s="84" t="s">
        <v>10</v>
      </c>
      <c r="C136" s="92">
        <v>23.1</v>
      </c>
      <c r="D136" s="92">
        <v>19</v>
      </c>
      <c r="E136" s="112"/>
      <c r="G136" s="85"/>
      <c r="H136" s="85"/>
    </row>
    <row r="137" spans="1:12" ht="15" customHeight="1">
      <c r="A137" s="102">
        <v>113</v>
      </c>
      <c r="B137" s="84" t="s">
        <v>10</v>
      </c>
      <c r="C137" s="92">
        <v>22.8</v>
      </c>
      <c r="D137" s="92">
        <v>20.2</v>
      </c>
      <c r="E137" s="112"/>
      <c r="G137" s="85"/>
      <c r="H137" s="85"/>
    </row>
    <row r="138" spans="1:12" ht="15" customHeight="1">
      <c r="A138" s="102">
        <v>114</v>
      </c>
      <c r="B138" s="84" t="s">
        <v>10</v>
      </c>
      <c r="C138" s="92">
        <v>30.2</v>
      </c>
      <c r="D138" s="92">
        <v>16.5</v>
      </c>
      <c r="E138" s="112"/>
      <c r="G138" s="85"/>
      <c r="H138" s="85"/>
    </row>
    <row r="139" spans="1:12" ht="15" customHeight="1">
      <c r="A139" s="102">
        <v>115</v>
      </c>
      <c r="B139" s="84" t="s">
        <v>10</v>
      </c>
      <c r="C139" s="92">
        <v>22.6</v>
      </c>
      <c r="D139" s="92">
        <v>17.5</v>
      </c>
      <c r="E139" s="112"/>
      <c r="G139" s="85"/>
      <c r="H139" s="85"/>
    </row>
    <row r="140" spans="1:12" ht="15" customHeight="1">
      <c r="A140" s="102">
        <v>116</v>
      </c>
      <c r="B140" s="84" t="s">
        <v>10</v>
      </c>
      <c r="C140" s="92">
        <v>37.1</v>
      </c>
      <c r="D140" s="92">
        <v>22.5</v>
      </c>
      <c r="E140" s="112"/>
      <c r="G140" s="85"/>
      <c r="H140" s="85"/>
    </row>
    <row r="141" spans="1:12" ht="15" customHeight="1">
      <c r="A141" s="102">
        <v>117</v>
      </c>
      <c r="B141" s="84" t="s">
        <v>10</v>
      </c>
      <c r="C141" s="92">
        <v>28</v>
      </c>
      <c r="D141" s="92">
        <v>20.5</v>
      </c>
      <c r="E141" s="112"/>
      <c r="G141" s="85"/>
      <c r="H141" s="85"/>
    </row>
    <row r="142" spans="1:12" ht="15" customHeight="1">
      <c r="A142" s="102">
        <v>118</v>
      </c>
      <c r="B142" s="84" t="s">
        <v>10</v>
      </c>
      <c r="C142" s="92">
        <v>30.2</v>
      </c>
      <c r="D142" s="92">
        <v>22</v>
      </c>
      <c r="E142" s="112"/>
      <c r="G142" s="85"/>
      <c r="H142" s="85"/>
    </row>
    <row r="143" spans="1:12" ht="15" customHeight="1">
      <c r="A143" s="102">
        <v>119</v>
      </c>
      <c r="B143" s="84" t="s">
        <v>10</v>
      </c>
      <c r="C143" s="92">
        <v>26.8</v>
      </c>
      <c r="D143" s="92">
        <v>20.5</v>
      </c>
      <c r="E143" s="112"/>
      <c r="G143" s="85"/>
      <c r="H143" s="85"/>
    </row>
    <row r="144" spans="1:12" ht="15" customHeight="1">
      <c r="A144" s="102">
        <v>120</v>
      </c>
      <c r="B144" s="84" t="s">
        <v>14</v>
      </c>
      <c r="C144" s="92" t="s">
        <v>108</v>
      </c>
      <c r="D144" s="92" t="s">
        <v>108</v>
      </c>
      <c r="E144" s="112"/>
      <c r="G144" s="85"/>
      <c r="H144" s="85"/>
    </row>
    <row r="145" spans="1:8" ht="15" customHeight="1">
      <c r="A145" s="102">
        <v>122</v>
      </c>
      <c r="B145" s="84" t="s">
        <v>34</v>
      </c>
      <c r="C145" s="92">
        <v>30.7</v>
      </c>
      <c r="D145" s="92">
        <v>19</v>
      </c>
      <c r="E145" s="112"/>
      <c r="G145" s="85"/>
      <c r="H145" s="85"/>
    </row>
    <row r="146" spans="1:8" ht="15" customHeight="1">
      <c r="A146" s="102">
        <v>123</v>
      </c>
      <c r="B146" s="84" t="s">
        <v>10</v>
      </c>
      <c r="C146" s="92">
        <v>32.200000000000003</v>
      </c>
      <c r="D146" s="92">
        <v>17</v>
      </c>
      <c r="E146" s="112"/>
      <c r="G146" s="85"/>
      <c r="H146" s="85"/>
    </row>
    <row r="147" spans="1:8" ht="15" customHeight="1">
      <c r="A147" s="102">
        <v>124</v>
      </c>
      <c r="B147" s="84" t="s">
        <v>88</v>
      </c>
      <c r="C147" s="92">
        <v>56</v>
      </c>
      <c r="D147" s="92">
        <v>17.5</v>
      </c>
      <c r="E147" s="112"/>
      <c r="G147" s="85"/>
      <c r="H147" s="85"/>
    </row>
    <row r="148" spans="1:8" ht="15" customHeight="1">
      <c r="A148" s="102">
        <v>125</v>
      </c>
      <c r="B148" s="84" t="s">
        <v>272</v>
      </c>
      <c r="C148" s="92">
        <v>28.5</v>
      </c>
      <c r="D148" s="92">
        <v>18</v>
      </c>
      <c r="E148" s="112"/>
      <c r="G148" s="85"/>
      <c r="H148" s="85"/>
    </row>
    <row r="149" spans="1:8" ht="15" customHeight="1">
      <c r="A149" s="102">
        <v>126</v>
      </c>
      <c r="B149" s="84" t="s">
        <v>272</v>
      </c>
      <c r="C149" s="92">
        <v>32</v>
      </c>
      <c r="D149" s="92">
        <v>18.5</v>
      </c>
      <c r="E149" s="112"/>
      <c r="G149" s="85"/>
      <c r="H149" s="85"/>
    </row>
    <row r="150" spans="1:8" ht="15" customHeight="1">
      <c r="A150" s="102">
        <v>127</v>
      </c>
      <c r="B150" s="84" t="s">
        <v>272</v>
      </c>
      <c r="C150" s="92">
        <v>33.4</v>
      </c>
      <c r="D150" s="92">
        <v>19</v>
      </c>
      <c r="E150" s="112" t="s">
        <v>265</v>
      </c>
      <c r="G150" s="85"/>
      <c r="H150" s="85"/>
    </row>
    <row r="151" spans="1:8" ht="15" customHeight="1">
      <c r="A151" s="102">
        <v>128</v>
      </c>
      <c r="B151" s="84" t="s">
        <v>273</v>
      </c>
      <c r="C151" s="92">
        <v>38.9</v>
      </c>
      <c r="D151" s="92">
        <v>18.5</v>
      </c>
      <c r="E151" s="112"/>
      <c r="G151" s="85"/>
      <c r="H151" s="85"/>
    </row>
    <row r="152" spans="1:8" ht="15" customHeight="1">
      <c r="A152" s="102">
        <v>129</v>
      </c>
      <c r="B152" s="84" t="s">
        <v>34</v>
      </c>
      <c r="C152" s="92">
        <v>27.2</v>
      </c>
      <c r="D152" s="92">
        <v>19</v>
      </c>
      <c r="E152" s="239" t="s">
        <v>267</v>
      </c>
      <c r="G152" s="85"/>
      <c r="H152" s="85"/>
    </row>
    <row r="153" spans="1:8" ht="15" customHeight="1">
      <c r="A153" s="102">
        <v>130</v>
      </c>
      <c r="B153" s="84" t="s">
        <v>83</v>
      </c>
      <c r="C153" s="92">
        <v>26.6</v>
      </c>
      <c r="D153" s="92">
        <v>15</v>
      </c>
      <c r="E153" s="112"/>
      <c r="G153" s="85"/>
      <c r="H153" s="85"/>
    </row>
    <row r="154" spans="1:8" ht="15" customHeight="1">
      <c r="A154" s="102">
        <v>131</v>
      </c>
      <c r="B154" s="84" t="s">
        <v>14</v>
      </c>
      <c r="C154" s="92" t="s">
        <v>108</v>
      </c>
      <c r="D154" s="92" t="s">
        <v>108</v>
      </c>
      <c r="E154" s="112"/>
      <c r="G154" s="85"/>
      <c r="H154" s="85"/>
    </row>
    <row r="155" spans="1:8" ht="15" customHeight="1">
      <c r="A155" s="102">
        <v>132</v>
      </c>
      <c r="B155" s="84" t="s">
        <v>14</v>
      </c>
      <c r="C155" s="92">
        <v>28.5</v>
      </c>
      <c r="D155" s="92">
        <v>18.100000000000001</v>
      </c>
      <c r="E155" s="112" t="s">
        <v>265</v>
      </c>
      <c r="G155" s="85"/>
      <c r="H155" s="85"/>
    </row>
    <row r="156" spans="1:8" ht="15" customHeight="1">
      <c r="A156" s="102">
        <v>133</v>
      </c>
      <c r="B156" s="84" t="s">
        <v>271</v>
      </c>
      <c r="C156" s="92">
        <v>36.4</v>
      </c>
      <c r="D156" s="92">
        <v>19.7</v>
      </c>
      <c r="E156" s="112" t="s">
        <v>265</v>
      </c>
      <c r="G156" s="85"/>
      <c r="H156" s="85"/>
    </row>
    <row r="157" spans="1:8" ht="15" customHeight="1">
      <c r="A157" s="102">
        <v>134</v>
      </c>
      <c r="B157" s="84" t="s">
        <v>271</v>
      </c>
      <c r="C157" s="92">
        <v>33.4</v>
      </c>
      <c r="D157" s="92">
        <v>19.7</v>
      </c>
      <c r="E157" s="112" t="s">
        <v>265</v>
      </c>
      <c r="G157" s="85"/>
      <c r="H157" s="85"/>
    </row>
    <row r="158" spans="1:8" ht="15" customHeight="1">
      <c r="A158" s="102">
        <v>135</v>
      </c>
      <c r="B158" s="84" t="s">
        <v>271</v>
      </c>
      <c r="C158" s="92">
        <v>29.8</v>
      </c>
      <c r="D158" s="92">
        <v>19.7</v>
      </c>
      <c r="E158" s="112" t="s">
        <v>265</v>
      </c>
      <c r="G158" s="85"/>
      <c r="H158" s="85"/>
    </row>
    <row r="159" spans="1:8" ht="15" customHeight="1">
      <c r="A159" s="102">
        <v>136</v>
      </c>
      <c r="B159" s="84" t="s">
        <v>271</v>
      </c>
      <c r="C159" s="92">
        <v>54</v>
      </c>
      <c r="D159" s="92">
        <v>19.7</v>
      </c>
      <c r="E159" s="112" t="s">
        <v>265</v>
      </c>
      <c r="G159" s="85"/>
      <c r="H159" s="85"/>
    </row>
    <row r="160" spans="1:8" ht="15" customHeight="1">
      <c r="A160" s="102">
        <v>137</v>
      </c>
      <c r="B160" s="84" t="s">
        <v>14</v>
      </c>
      <c r="C160" s="92" t="s">
        <v>108</v>
      </c>
      <c r="D160" s="92" t="s">
        <v>108</v>
      </c>
      <c r="E160" s="112" t="s">
        <v>174</v>
      </c>
      <c r="G160" s="85"/>
      <c r="H160" s="85"/>
    </row>
    <row r="161" spans="1:8" ht="15" customHeight="1">
      <c r="A161" s="102">
        <v>138</v>
      </c>
      <c r="B161" s="84" t="s">
        <v>10</v>
      </c>
      <c r="C161" s="92">
        <v>27.1</v>
      </c>
      <c r="D161" s="92">
        <v>13.5</v>
      </c>
      <c r="E161" s="112"/>
      <c r="G161" s="85"/>
      <c r="H161" s="85"/>
    </row>
    <row r="162" spans="1:8" ht="15" customHeight="1">
      <c r="A162" s="102">
        <v>139</v>
      </c>
      <c r="B162" s="84" t="s">
        <v>10</v>
      </c>
      <c r="C162" s="92">
        <v>26.1</v>
      </c>
      <c r="D162" s="92">
        <v>13</v>
      </c>
      <c r="E162" s="112"/>
      <c r="G162" s="85"/>
      <c r="H162" s="85"/>
    </row>
    <row r="163" spans="1:8" ht="15" customHeight="1">
      <c r="A163" s="102">
        <v>140</v>
      </c>
      <c r="B163" s="84" t="s">
        <v>14</v>
      </c>
      <c r="C163" s="92" t="s">
        <v>108</v>
      </c>
      <c r="D163" s="92" t="s">
        <v>108</v>
      </c>
      <c r="E163" s="112" t="s">
        <v>174</v>
      </c>
      <c r="G163" s="85"/>
      <c r="H163" s="85"/>
    </row>
    <row r="164" spans="1:8" ht="15" customHeight="1">
      <c r="A164" s="102">
        <v>141</v>
      </c>
      <c r="B164" s="84" t="s">
        <v>10</v>
      </c>
      <c r="C164" s="92">
        <v>28.8</v>
      </c>
      <c r="D164" s="92">
        <v>15.5</v>
      </c>
      <c r="E164" s="112"/>
      <c r="G164" s="85"/>
      <c r="H164" s="85"/>
    </row>
    <row r="165" spans="1:8">
      <c r="A165" s="102">
        <v>142</v>
      </c>
      <c r="B165" s="84" t="s">
        <v>89</v>
      </c>
      <c r="C165" s="92">
        <v>35.799999999999997</v>
      </c>
      <c r="D165" s="92">
        <v>12.8</v>
      </c>
      <c r="E165" s="112" t="s">
        <v>268</v>
      </c>
      <c r="G165" s="85"/>
      <c r="H165" s="85"/>
    </row>
    <row r="166" spans="1:8">
      <c r="A166" s="111"/>
    </row>
  </sheetData>
  <mergeCells count="15">
    <mergeCell ref="C93:C94"/>
    <mergeCell ref="D93:D94"/>
    <mergeCell ref="E93:E94"/>
    <mergeCell ref="A134:A135"/>
    <mergeCell ref="B134:B135"/>
    <mergeCell ref="C134:C135"/>
    <mergeCell ref="D134:D135"/>
    <mergeCell ref="E134:E135"/>
    <mergeCell ref="A93:A94"/>
    <mergeCell ref="B93:B94"/>
    <mergeCell ref="A8:A9"/>
    <mergeCell ref="B8:B9"/>
    <mergeCell ref="C8:C9"/>
    <mergeCell ref="D8:D9"/>
    <mergeCell ref="E8:E9"/>
  </mergeCells>
  <phoneticPr fontId="6"/>
  <conditionalFormatting sqref="L10:L89 L136:L165 L95:L133 L91:L92">
    <cfRule type="cellIs" dxfId="16" priority="5" operator="equal">
      <formula>1</formula>
    </cfRule>
  </conditionalFormatting>
  <conditionalFormatting sqref="L90">
    <cfRule type="cellIs" dxfId="15" priority="4" operator="equal">
      <formula>1</formula>
    </cfRule>
  </conditionalFormatting>
  <conditionalFormatting sqref="H10:H89">
    <cfRule type="containsText" dxfId="14" priority="3" operator="containsText" text="aaa">
      <formula>NOT(ISERROR(SEARCH("aaa",H10)))</formula>
    </cfRule>
  </conditionalFormatting>
  <conditionalFormatting sqref="H95:H130">
    <cfRule type="containsText" dxfId="13" priority="2" operator="containsText" text="aaa">
      <formula>NOT(ISERROR(SEARCH("aaa",H95)))</formula>
    </cfRule>
  </conditionalFormatting>
  <conditionalFormatting sqref="H136:H165">
    <cfRule type="containsText" dxfId="12" priority="1" operator="containsText" text="aaa">
      <formula>NOT(ISERROR(SEARCH("aaa",H136)))</formula>
    </cfRule>
  </conditionalFormatting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0" max="4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view="pageBreakPreview" zoomScale="96" zoomScaleNormal="100" zoomScaleSheetLayoutView="96" workbookViewId="0">
      <selection activeCell="A2" sqref="A2"/>
    </sheetView>
  </sheetViews>
  <sheetFormatPr defaultRowHeight="13.5"/>
  <cols>
    <col min="1" max="1" width="40.625" style="128" customWidth="1"/>
    <col min="2" max="2" width="15.625" style="128" customWidth="1"/>
    <col min="3" max="3" width="4.25" style="128" customWidth="1"/>
    <col min="4" max="4" width="9.25" style="128" customWidth="1"/>
    <col min="5" max="5" width="38.625" style="128" bestFit="1" customWidth="1"/>
    <col min="6" max="6" width="9.625" style="128" bestFit="1" customWidth="1"/>
    <col min="7" max="7" width="33.125" style="128" bestFit="1" customWidth="1"/>
    <col min="8" max="8" width="35" style="128" bestFit="1" customWidth="1"/>
    <col min="9" max="9" width="33.125" style="128" bestFit="1" customWidth="1"/>
    <col min="10" max="10" width="6.75" style="128" bestFit="1" customWidth="1"/>
    <col min="11" max="16384" width="9" style="128"/>
  </cols>
  <sheetData>
    <row r="1" spans="1:10" s="105" customFormat="1" ht="15.75" customHeight="1">
      <c r="A1" s="96" t="s">
        <v>699</v>
      </c>
      <c r="B1" s="103"/>
      <c r="C1" s="104"/>
      <c r="D1" s="104"/>
      <c r="E1" s="103"/>
    </row>
    <row r="2" spans="1:10" s="105" customFormat="1" ht="15.75" customHeight="1">
      <c r="A2" s="3" t="s">
        <v>693</v>
      </c>
      <c r="B2" s="103"/>
      <c r="C2" s="104"/>
      <c r="D2" s="104"/>
      <c r="E2" s="103"/>
    </row>
    <row r="3" spans="1:10" s="105" customFormat="1" ht="15.75" customHeight="1">
      <c r="A3" s="88" t="s">
        <v>394</v>
      </c>
      <c r="B3" s="103"/>
      <c r="C3" s="104"/>
      <c r="D3" s="104"/>
      <c r="E3" s="103"/>
    </row>
    <row r="4" spans="1:10" s="105" customFormat="1" ht="15.75" customHeight="1">
      <c r="A4" s="98" t="s">
        <v>395</v>
      </c>
      <c r="B4" s="89"/>
      <c r="C4" s="91"/>
      <c r="D4" s="91"/>
      <c r="E4" s="89"/>
    </row>
    <row r="5" spans="1:10" ht="15" customHeight="1">
      <c r="A5" s="305" t="s">
        <v>396</v>
      </c>
      <c r="B5" s="127"/>
      <c r="C5" s="127"/>
      <c r="D5" s="127"/>
      <c r="E5" s="127"/>
      <c r="F5" s="127"/>
      <c r="G5" s="127"/>
      <c r="H5" s="127"/>
      <c r="I5" s="127"/>
      <c r="J5" s="127"/>
    </row>
    <row r="6" spans="1:10" ht="15" customHeight="1">
      <c r="A6" s="305"/>
      <c r="B6" s="127"/>
      <c r="C6" s="127"/>
      <c r="D6" s="127"/>
      <c r="E6" s="127"/>
      <c r="F6" s="127"/>
      <c r="G6" s="127"/>
      <c r="H6" s="127"/>
      <c r="I6" s="127"/>
      <c r="J6" s="127"/>
    </row>
    <row r="7" spans="1:10" ht="15" customHeight="1">
      <c r="A7" s="305" t="str">
        <f>"Number of Species: "&amp;COUNTA(A9:A34)</f>
        <v>Number of Species: 26</v>
      </c>
      <c r="B7" s="127"/>
      <c r="C7" s="127"/>
    </row>
    <row r="8" spans="1:10" s="87" customFormat="1" ht="31.5" customHeight="1">
      <c r="A8" s="244" t="s">
        <v>397</v>
      </c>
      <c r="B8" s="140" t="s">
        <v>398</v>
      </c>
    </row>
    <row r="9" spans="1:10" ht="15" customHeight="1">
      <c r="A9" s="306" t="s">
        <v>148</v>
      </c>
      <c r="B9" s="307"/>
      <c r="C9" s="131"/>
      <c r="E9" s="132"/>
      <c r="F9" s="132"/>
      <c r="G9" s="133"/>
      <c r="H9" s="133"/>
      <c r="I9" s="133"/>
      <c r="J9" s="133"/>
    </row>
    <row r="10" spans="1:10" ht="15" customHeight="1">
      <c r="A10" s="306" t="s">
        <v>361</v>
      </c>
      <c r="B10" s="307"/>
      <c r="C10" s="131"/>
      <c r="E10" s="132"/>
      <c r="F10" s="132"/>
      <c r="G10" s="133"/>
      <c r="H10" s="133"/>
      <c r="I10" s="133"/>
      <c r="J10" s="133"/>
    </row>
    <row r="11" spans="1:10" ht="15" customHeight="1">
      <c r="A11" s="306" t="s">
        <v>363</v>
      </c>
      <c r="B11" s="307"/>
      <c r="C11" s="131"/>
      <c r="E11" s="132"/>
      <c r="F11" s="132"/>
      <c r="G11" s="133"/>
      <c r="H11" s="133"/>
      <c r="I11" s="133"/>
      <c r="J11" s="133"/>
    </row>
    <row r="12" spans="1:10" ht="15" customHeight="1">
      <c r="A12" s="306" t="s">
        <v>399</v>
      </c>
      <c r="B12" s="307"/>
      <c r="C12" s="131"/>
      <c r="E12" s="132"/>
      <c r="F12" s="132"/>
      <c r="G12" s="133"/>
      <c r="H12" s="133"/>
      <c r="I12" s="133"/>
      <c r="J12" s="133"/>
    </row>
    <row r="13" spans="1:10" ht="15" customHeight="1">
      <c r="A13" s="306" t="s">
        <v>400</v>
      </c>
      <c r="B13" s="307"/>
      <c r="C13" s="131"/>
      <c r="E13" s="132"/>
      <c r="F13" s="132"/>
      <c r="G13" s="133"/>
      <c r="H13" s="133"/>
      <c r="I13" s="133"/>
      <c r="J13" s="133"/>
    </row>
    <row r="14" spans="1:10" ht="15" customHeight="1">
      <c r="A14" s="306" t="s">
        <v>401</v>
      </c>
      <c r="B14" s="307"/>
      <c r="C14" s="131"/>
      <c r="E14" s="132"/>
      <c r="F14" s="132"/>
      <c r="G14" s="133"/>
      <c r="H14" s="133"/>
      <c r="I14" s="133"/>
      <c r="J14" s="133"/>
    </row>
    <row r="15" spans="1:10" ht="15">
      <c r="A15" s="306" t="s">
        <v>402</v>
      </c>
      <c r="B15" s="137"/>
      <c r="C15" s="135"/>
      <c r="E15" s="132"/>
      <c r="F15" s="132"/>
      <c r="G15" s="133"/>
      <c r="H15" s="133"/>
      <c r="I15" s="133"/>
      <c r="J15" s="133"/>
    </row>
    <row r="16" spans="1:10" ht="15">
      <c r="A16" s="306" t="s">
        <v>403</v>
      </c>
      <c r="B16" s="137"/>
      <c r="C16" s="135"/>
      <c r="E16" s="132"/>
      <c r="F16" s="132"/>
      <c r="G16" s="133"/>
      <c r="H16" s="133"/>
      <c r="I16" s="133"/>
      <c r="J16" s="133"/>
    </row>
    <row r="17" spans="1:10" ht="15">
      <c r="A17" s="306" t="s">
        <v>404</v>
      </c>
      <c r="B17" s="137"/>
      <c r="C17" s="135"/>
      <c r="E17" s="132"/>
      <c r="F17" s="132"/>
      <c r="G17" s="133"/>
      <c r="H17" s="133"/>
      <c r="I17" s="133"/>
      <c r="J17" s="133"/>
    </row>
    <row r="18" spans="1:10" ht="15">
      <c r="A18" s="306" t="s">
        <v>405</v>
      </c>
      <c r="B18" s="137"/>
      <c r="C18" s="135"/>
      <c r="E18" s="132"/>
      <c r="F18" s="132"/>
      <c r="G18" s="133"/>
      <c r="H18" s="133"/>
      <c r="I18" s="133"/>
      <c r="J18" s="133"/>
    </row>
    <row r="19" spans="1:10" ht="15">
      <c r="A19" s="306" t="s">
        <v>384</v>
      </c>
      <c r="B19" s="137"/>
      <c r="C19" s="135"/>
      <c r="E19" s="132"/>
      <c r="F19" s="132"/>
      <c r="G19" s="133"/>
      <c r="H19" s="133"/>
      <c r="I19" s="133"/>
      <c r="J19" s="133"/>
    </row>
    <row r="20" spans="1:10" ht="15">
      <c r="A20" s="306" t="s">
        <v>366</v>
      </c>
      <c r="B20" s="137"/>
      <c r="C20" s="135"/>
      <c r="E20" s="132"/>
      <c r="F20" s="132"/>
      <c r="G20" s="133"/>
      <c r="H20" s="133"/>
      <c r="I20" s="133"/>
      <c r="J20" s="133"/>
    </row>
    <row r="21" spans="1:10" ht="15">
      <c r="A21" s="306" t="s">
        <v>406</v>
      </c>
      <c r="B21" s="137"/>
      <c r="C21" s="135"/>
      <c r="E21" s="132"/>
      <c r="F21" s="132"/>
      <c r="G21" s="133"/>
      <c r="H21" s="133"/>
      <c r="I21" s="133"/>
      <c r="J21" s="133"/>
    </row>
    <row r="22" spans="1:10" ht="15">
      <c r="A22" s="306" t="s">
        <v>407</v>
      </c>
      <c r="B22" s="137"/>
      <c r="C22" s="135"/>
      <c r="E22" s="132"/>
      <c r="F22" s="132"/>
      <c r="G22" s="133"/>
      <c r="H22" s="133"/>
      <c r="I22" s="133"/>
      <c r="J22" s="133"/>
    </row>
    <row r="23" spans="1:10" ht="15">
      <c r="A23" s="306" t="s">
        <v>408</v>
      </c>
      <c r="B23" s="137"/>
      <c r="C23" s="135"/>
      <c r="E23" s="132"/>
      <c r="F23" s="132"/>
      <c r="G23" s="133"/>
      <c r="H23" s="133"/>
      <c r="I23" s="133"/>
      <c r="J23" s="133"/>
    </row>
    <row r="24" spans="1:10" ht="15">
      <c r="A24" s="306" t="s">
        <v>409</v>
      </c>
      <c r="B24" s="137"/>
      <c r="C24" s="135"/>
      <c r="E24" s="132"/>
      <c r="F24" s="132"/>
      <c r="G24" s="133"/>
      <c r="H24" s="133"/>
      <c r="I24" s="133"/>
      <c r="J24" s="133"/>
    </row>
    <row r="25" spans="1:10" ht="15">
      <c r="A25" s="306" t="s">
        <v>383</v>
      </c>
      <c r="B25" s="137"/>
      <c r="C25" s="135"/>
      <c r="E25" s="132"/>
      <c r="F25" s="132"/>
      <c r="G25" s="133"/>
      <c r="H25" s="133"/>
      <c r="I25" s="133"/>
      <c r="J25" s="133"/>
    </row>
    <row r="26" spans="1:10" ht="15">
      <c r="A26" s="306" t="s">
        <v>410</v>
      </c>
      <c r="B26" s="137"/>
      <c r="C26" s="135"/>
      <c r="E26" s="132"/>
      <c r="F26" s="132"/>
      <c r="G26" s="133"/>
      <c r="H26" s="133"/>
      <c r="I26" s="133"/>
      <c r="J26" s="133"/>
    </row>
    <row r="27" spans="1:10" ht="15">
      <c r="A27" s="306" t="s">
        <v>389</v>
      </c>
      <c r="B27" s="308"/>
    </row>
    <row r="28" spans="1:10" ht="15">
      <c r="A28" s="306" t="s">
        <v>411</v>
      </c>
      <c r="B28" s="308"/>
    </row>
    <row r="29" spans="1:10" ht="15">
      <c r="A29" s="306" t="s">
        <v>412</v>
      </c>
      <c r="B29" s="308"/>
    </row>
    <row r="30" spans="1:10" ht="15">
      <c r="A30" s="306" t="s">
        <v>413</v>
      </c>
      <c r="B30" s="308"/>
    </row>
    <row r="31" spans="1:10" ht="15">
      <c r="A31" s="306" t="s">
        <v>414</v>
      </c>
      <c r="B31" s="308"/>
    </row>
    <row r="32" spans="1:10" ht="15">
      <c r="A32" s="306" t="s">
        <v>415</v>
      </c>
      <c r="B32" s="308"/>
    </row>
    <row r="33" spans="1:2" ht="15">
      <c r="A33" s="306" t="s">
        <v>416</v>
      </c>
      <c r="B33" s="308"/>
    </row>
    <row r="34" spans="1:2" ht="15">
      <c r="A34" s="306" t="s">
        <v>417</v>
      </c>
      <c r="B34" s="308"/>
    </row>
  </sheetData>
  <phoneticPr fontId="6"/>
  <conditionalFormatting sqref="J9:J26">
    <cfRule type="cellIs" dxfId="11" priority="2" operator="equal">
      <formula>1</formula>
    </cfRule>
  </conditionalFormatting>
  <conditionalFormatting sqref="F8:F26">
    <cfRule type="containsText" dxfId="10" priority="1" operator="containsText" text="aaa">
      <formula>NOT(ISERROR(SEARCH("aaa",F8)))</formula>
    </cfRule>
  </conditionalFormatting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view="pageBreakPreview" zoomScale="96" zoomScaleNormal="100" zoomScaleSheetLayoutView="96" workbookViewId="0">
      <selection activeCell="A2" sqref="A2"/>
    </sheetView>
  </sheetViews>
  <sheetFormatPr defaultRowHeight="13.5"/>
  <cols>
    <col min="1" max="1" width="40.625" style="315" customWidth="1"/>
    <col min="2" max="2" width="15.625" style="315" customWidth="1"/>
    <col min="3" max="3" width="4.25" style="315" customWidth="1"/>
    <col min="4" max="4" width="9.25" style="315" customWidth="1"/>
    <col min="5" max="5" width="38.625" style="315" bestFit="1" customWidth="1"/>
    <col min="6" max="6" width="9.625" style="315" bestFit="1" customWidth="1"/>
    <col min="7" max="7" width="33.125" style="315" bestFit="1" customWidth="1"/>
    <col min="8" max="8" width="35" style="315" bestFit="1" customWidth="1"/>
    <col min="9" max="9" width="33.125" style="315" bestFit="1" customWidth="1"/>
    <col min="10" max="10" width="6.75" style="315" bestFit="1" customWidth="1"/>
    <col min="11" max="16384" width="9" style="315"/>
  </cols>
  <sheetData>
    <row r="1" spans="1:10" s="311" customFormat="1" ht="15.75" customHeight="1">
      <c r="A1" s="96" t="s">
        <v>701</v>
      </c>
      <c r="B1" s="309"/>
      <c r="C1" s="310"/>
      <c r="D1" s="310"/>
      <c r="E1" s="309"/>
    </row>
    <row r="2" spans="1:10" s="311" customFormat="1" ht="15.75" customHeight="1">
      <c r="A2" s="3" t="s">
        <v>691</v>
      </c>
      <c r="B2" s="309"/>
      <c r="C2" s="310"/>
      <c r="D2" s="310"/>
      <c r="E2" s="309"/>
    </row>
    <row r="3" spans="1:10" s="311" customFormat="1" ht="15.75" customHeight="1">
      <c r="A3" s="82" t="s">
        <v>353</v>
      </c>
      <c r="B3" s="309"/>
      <c r="C3" s="310"/>
      <c r="D3" s="310"/>
      <c r="E3" s="309"/>
    </row>
    <row r="4" spans="1:10" s="311" customFormat="1" ht="15.75" customHeight="1">
      <c r="A4" s="98" t="s">
        <v>418</v>
      </c>
      <c r="B4" s="312"/>
      <c r="C4" s="313"/>
      <c r="D4" s="313"/>
      <c r="E4" s="312"/>
    </row>
    <row r="5" spans="1:10" ht="15" customHeight="1">
      <c r="A5" s="305" t="s">
        <v>419</v>
      </c>
      <c r="B5" s="314"/>
      <c r="C5" s="314"/>
      <c r="D5" s="314"/>
      <c r="E5" s="314"/>
      <c r="F5" s="314"/>
      <c r="G5" s="314"/>
      <c r="H5" s="314"/>
      <c r="I5" s="314"/>
      <c r="J5" s="314"/>
    </row>
    <row r="6" spans="1:10" ht="15" customHeight="1">
      <c r="A6" s="305"/>
      <c r="B6" s="314"/>
      <c r="C6" s="314"/>
      <c r="D6" s="314"/>
      <c r="E6" s="314"/>
      <c r="F6" s="314"/>
      <c r="G6" s="314"/>
      <c r="H6" s="314"/>
      <c r="I6" s="314"/>
      <c r="J6" s="314"/>
    </row>
    <row r="7" spans="1:10" ht="15" customHeight="1">
      <c r="A7" s="305" t="str">
        <f>"Number of Species: "&amp;COUNTA(A9:A32)</f>
        <v>Number of Species: 24</v>
      </c>
      <c r="B7" s="314"/>
      <c r="C7" s="314"/>
    </row>
    <row r="8" spans="1:10" s="316" customFormat="1" ht="31.5" customHeight="1">
      <c r="A8" s="244" t="s">
        <v>420</v>
      </c>
      <c r="B8" s="140" t="s">
        <v>421</v>
      </c>
    </row>
    <row r="9" spans="1:10" ht="15" customHeight="1">
      <c r="A9" s="317" t="s">
        <v>361</v>
      </c>
      <c r="B9" s="318"/>
      <c r="C9" s="319"/>
      <c r="E9" s="320"/>
      <c r="F9" s="320"/>
      <c r="G9" s="321"/>
      <c r="H9" s="321"/>
      <c r="I9" s="321"/>
      <c r="J9" s="321"/>
    </row>
    <row r="10" spans="1:10" ht="15" customHeight="1">
      <c r="A10" s="317" t="s">
        <v>348</v>
      </c>
      <c r="B10" s="318"/>
      <c r="C10" s="319"/>
      <c r="E10" s="320"/>
      <c r="F10" s="320"/>
      <c r="G10" s="321"/>
      <c r="H10" s="321"/>
      <c r="I10" s="321"/>
      <c r="J10" s="321"/>
    </row>
    <row r="11" spans="1:10" ht="15" customHeight="1">
      <c r="A11" s="317" t="s">
        <v>382</v>
      </c>
      <c r="B11" s="318"/>
      <c r="C11" s="319"/>
      <c r="E11" s="320"/>
      <c r="F11" s="320"/>
      <c r="G11" s="321"/>
      <c r="H11" s="321"/>
      <c r="I11" s="321"/>
      <c r="J11" s="321"/>
    </row>
    <row r="12" spans="1:10" ht="15" customHeight="1">
      <c r="A12" s="317" t="s">
        <v>390</v>
      </c>
      <c r="B12" s="318"/>
      <c r="C12" s="319"/>
      <c r="E12" s="320"/>
      <c r="F12" s="320"/>
      <c r="G12" s="321"/>
      <c r="H12" s="321"/>
      <c r="I12" s="321"/>
      <c r="J12" s="321"/>
    </row>
    <row r="13" spans="1:10" ht="15" customHeight="1">
      <c r="A13" s="317" t="s">
        <v>422</v>
      </c>
      <c r="B13" s="318"/>
      <c r="C13" s="319"/>
      <c r="E13" s="320"/>
      <c r="F13" s="320"/>
      <c r="G13" s="321"/>
      <c r="H13" s="321"/>
      <c r="I13" s="321"/>
      <c r="J13" s="321"/>
    </row>
    <row r="14" spans="1:10" ht="15" customHeight="1">
      <c r="A14" s="317" t="s">
        <v>423</v>
      </c>
      <c r="B14" s="318"/>
      <c r="C14" s="319"/>
      <c r="E14" s="320"/>
      <c r="F14" s="320"/>
      <c r="G14" s="321"/>
      <c r="H14" s="321"/>
      <c r="I14" s="321"/>
      <c r="J14" s="321"/>
    </row>
    <row r="15" spans="1:10" ht="15">
      <c r="A15" s="317" t="s">
        <v>402</v>
      </c>
      <c r="B15" s="322"/>
      <c r="C15" s="323"/>
      <c r="E15" s="320"/>
      <c r="F15" s="320"/>
      <c r="G15" s="321"/>
      <c r="H15" s="321"/>
      <c r="I15" s="321"/>
      <c r="J15" s="321"/>
    </row>
    <row r="16" spans="1:10" ht="15">
      <c r="A16" s="317" t="s">
        <v>365</v>
      </c>
      <c r="B16" s="322"/>
      <c r="C16" s="323"/>
      <c r="E16" s="320"/>
      <c r="F16" s="320"/>
      <c r="G16" s="321"/>
      <c r="H16" s="321"/>
      <c r="I16" s="321"/>
      <c r="J16" s="321"/>
    </row>
    <row r="17" spans="1:10" ht="15">
      <c r="A17" s="317" t="s">
        <v>404</v>
      </c>
      <c r="B17" s="322"/>
      <c r="C17" s="323"/>
      <c r="E17" s="320"/>
      <c r="F17" s="320"/>
      <c r="G17" s="321"/>
      <c r="H17" s="321"/>
      <c r="I17" s="321"/>
      <c r="J17" s="321"/>
    </row>
    <row r="18" spans="1:10" ht="15">
      <c r="A18" s="317" t="s">
        <v>366</v>
      </c>
      <c r="B18" s="322"/>
      <c r="C18" s="323"/>
      <c r="E18" s="320"/>
      <c r="F18" s="320"/>
      <c r="G18" s="321"/>
      <c r="H18" s="321"/>
      <c r="I18" s="321"/>
      <c r="J18" s="321"/>
    </row>
    <row r="19" spans="1:10" ht="15">
      <c r="A19" s="317" t="s">
        <v>424</v>
      </c>
      <c r="B19" s="322"/>
      <c r="C19" s="323"/>
      <c r="E19" s="320"/>
      <c r="F19" s="320"/>
      <c r="G19" s="321"/>
      <c r="H19" s="321"/>
      <c r="I19" s="321"/>
      <c r="J19" s="321"/>
    </row>
    <row r="20" spans="1:10" ht="15">
      <c r="A20" s="317" t="s">
        <v>425</v>
      </c>
      <c r="B20" s="322"/>
      <c r="C20" s="323"/>
      <c r="E20" s="320"/>
      <c r="F20" s="320"/>
      <c r="G20" s="321"/>
      <c r="H20" s="321"/>
      <c r="I20" s="321"/>
      <c r="J20" s="321"/>
    </row>
    <row r="21" spans="1:10" ht="15">
      <c r="A21" s="317" t="s">
        <v>347</v>
      </c>
      <c r="B21" s="322"/>
      <c r="C21" s="323"/>
      <c r="E21" s="320"/>
      <c r="F21" s="320"/>
      <c r="G21" s="321"/>
      <c r="H21" s="321"/>
      <c r="I21" s="321"/>
      <c r="J21" s="321"/>
    </row>
    <row r="22" spans="1:10" ht="15">
      <c r="A22" s="317" t="s">
        <v>332</v>
      </c>
      <c r="B22" s="322"/>
      <c r="C22" s="323"/>
      <c r="E22" s="320"/>
      <c r="F22" s="320"/>
      <c r="G22" s="321"/>
      <c r="H22" s="321"/>
      <c r="I22" s="321"/>
      <c r="J22" s="321"/>
    </row>
    <row r="23" spans="1:10" ht="15">
      <c r="A23" s="317" t="s">
        <v>426</v>
      </c>
      <c r="B23" s="322"/>
      <c r="C23" s="323"/>
      <c r="E23" s="320"/>
      <c r="F23" s="320"/>
      <c r="G23" s="321"/>
      <c r="H23" s="321"/>
      <c r="I23" s="321"/>
      <c r="J23" s="321"/>
    </row>
    <row r="24" spans="1:10" ht="15">
      <c r="A24" s="317" t="s">
        <v>400</v>
      </c>
      <c r="B24" s="322"/>
      <c r="C24" s="323"/>
      <c r="E24" s="320"/>
      <c r="F24" s="320"/>
      <c r="G24" s="321"/>
      <c r="H24" s="321"/>
      <c r="I24" s="321"/>
      <c r="J24" s="321"/>
    </row>
    <row r="25" spans="1:10" ht="15">
      <c r="A25" s="317" t="s">
        <v>427</v>
      </c>
      <c r="B25" s="322"/>
      <c r="C25" s="323"/>
      <c r="E25" s="320"/>
      <c r="F25" s="320"/>
      <c r="G25" s="321"/>
      <c r="H25" s="321"/>
      <c r="I25" s="321"/>
      <c r="J25" s="321"/>
    </row>
    <row r="26" spans="1:10" ht="15">
      <c r="A26" s="317" t="s">
        <v>428</v>
      </c>
      <c r="B26" s="322"/>
      <c r="C26" s="323"/>
      <c r="E26" s="320"/>
      <c r="F26" s="320"/>
      <c r="G26" s="321"/>
      <c r="H26" s="321"/>
      <c r="I26" s="321"/>
      <c r="J26" s="321"/>
    </row>
    <row r="27" spans="1:10" ht="15">
      <c r="A27" s="317" t="s">
        <v>360</v>
      </c>
      <c r="B27" s="324"/>
    </row>
    <row r="28" spans="1:10" ht="15">
      <c r="A28" s="317" t="s">
        <v>383</v>
      </c>
      <c r="B28" s="324"/>
    </row>
    <row r="29" spans="1:10" ht="15">
      <c r="A29" s="317" t="s">
        <v>429</v>
      </c>
      <c r="B29" s="324"/>
    </row>
    <row r="30" spans="1:10" ht="15">
      <c r="A30" s="317" t="s">
        <v>413</v>
      </c>
      <c r="B30" s="324"/>
    </row>
    <row r="31" spans="1:10" ht="15">
      <c r="A31" s="317" t="s">
        <v>430</v>
      </c>
      <c r="B31" s="324"/>
    </row>
    <row r="32" spans="1:10" ht="15">
      <c r="A32" s="317" t="s">
        <v>431</v>
      </c>
      <c r="B32" s="324"/>
    </row>
    <row r="34" spans="1:4" ht="15.75">
      <c r="A34" s="96" t="s">
        <v>700</v>
      </c>
      <c r="B34" s="325"/>
      <c r="C34" s="310"/>
      <c r="D34" s="310"/>
    </row>
    <row r="35" spans="1:4" ht="15.75">
      <c r="A35" s="276" t="s">
        <v>695</v>
      </c>
      <c r="B35" s="325"/>
      <c r="C35" s="310"/>
      <c r="D35" s="310"/>
    </row>
    <row r="36" spans="1:4" ht="15.75">
      <c r="A36" s="82" t="s">
        <v>432</v>
      </c>
      <c r="B36" s="325"/>
      <c r="C36" s="310"/>
      <c r="D36" s="310"/>
    </row>
    <row r="37" spans="1:4" ht="15">
      <c r="A37" s="98" t="s">
        <v>433</v>
      </c>
      <c r="B37" s="89"/>
      <c r="C37" s="313"/>
      <c r="D37" s="313"/>
    </row>
    <row r="38" spans="1:4" ht="15">
      <c r="A38" s="305" t="s">
        <v>419</v>
      </c>
      <c r="B38" s="127"/>
      <c r="C38" s="314"/>
      <c r="D38" s="314"/>
    </row>
    <row r="39" spans="1:4" ht="15">
      <c r="A39" s="305"/>
      <c r="B39" s="127"/>
      <c r="C39" s="314"/>
      <c r="D39" s="314"/>
    </row>
    <row r="40" spans="1:4" ht="15">
      <c r="A40" s="305" t="str">
        <f>"Number of Species: "&amp;COUNTA(A42:A62)</f>
        <v>Number of Species: 21</v>
      </c>
      <c r="B40" s="127"/>
      <c r="C40" s="314"/>
    </row>
    <row r="41" spans="1:4" ht="15">
      <c r="A41" s="244" t="s">
        <v>434</v>
      </c>
      <c r="B41" s="140" t="s">
        <v>435</v>
      </c>
      <c r="C41" s="316"/>
      <c r="D41" s="316"/>
    </row>
    <row r="42" spans="1:4" ht="15">
      <c r="A42" s="326" t="s">
        <v>436</v>
      </c>
      <c r="B42" s="327"/>
      <c r="C42" s="319"/>
    </row>
    <row r="43" spans="1:4" ht="15">
      <c r="A43" s="326" t="s">
        <v>399</v>
      </c>
      <c r="B43" s="327"/>
      <c r="C43" s="319"/>
    </row>
    <row r="44" spans="1:4" ht="15">
      <c r="A44" s="326" t="s">
        <v>422</v>
      </c>
      <c r="B44" s="327"/>
      <c r="C44" s="319"/>
    </row>
    <row r="45" spans="1:4" ht="15">
      <c r="A45" s="326" t="s">
        <v>404</v>
      </c>
      <c r="B45" s="327"/>
      <c r="C45" s="319"/>
    </row>
    <row r="46" spans="1:4" ht="15">
      <c r="A46" s="326" t="s">
        <v>384</v>
      </c>
      <c r="B46" s="327"/>
      <c r="C46" s="319"/>
    </row>
    <row r="47" spans="1:4" ht="15">
      <c r="A47" s="326" t="s">
        <v>366</v>
      </c>
      <c r="B47" s="327"/>
      <c r="C47" s="319"/>
    </row>
    <row r="48" spans="1:4" ht="15">
      <c r="A48" s="326" t="s">
        <v>424</v>
      </c>
      <c r="B48" s="328"/>
      <c r="C48" s="323"/>
    </row>
    <row r="49" spans="1:3" ht="15">
      <c r="A49" s="326" t="s">
        <v>405</v>
      </c>
      <c r="B49" s="328"/>
      <c r="C49" s="323"/>
    </row>
    <row r="50" spans="1:3" ht="15">
      <c r="A50" s="326" t="s">
        <v>408</v>
      </c>
      <c r="B50" s="328"/>
      <c r="C50" s="323"/>
    </row>
    <row r="51" spans="1:3" ht="15">
      <c r="A51" s="326" t="s">
        <v>437</v>
      </c>
      <c r="B51" s="328"/>
      <c r="C51" s="323"/>
    </row>
    <row r="52" spans="1:3" ht="15">
      <c r="A52" s="326" t="s">
        <v>425</v>
      </c>
      <c r="B52" s="328"/>
      <c r="C52" s="323"/>
    </row>
    <row r="53" spans="1:3" ht="15">
      <c r="A53" s="326" t="s">
        <v>347</v>
      </c>
      <c r="B53" s="328"/>
      <c r="C53" s="323"/>
    </row>
    <row r="54" spans="1:3" ht="15">
      <c r="A54" s="329" t="s">
        <v>390</v>
      </c>
      <c r="B54" s="328"/>
      <c r="C54" s="323"/>
    </row>
    <row r="55" spans="1:3" ht="15">
      <c r="A55" s="326" t="s">
        <v>438</v>
      </c>
      <c r="B55" s="328"/>
      <c r="C55" s="323"/>
    </row>
    <row r="56" spans="1:3" ht="15">
      <c r="A56" s="326" t="s">
        <v>439</v>
      </c>
      <c r="B56" s="328"/>
      <c r="C56" s="323"/>
    </row>
    <row r="57" spans="1:3" ht="15">
      <c r="A57" s="329" t="s">
        <v>407</v>
      </c>
      <c r="B57" s="328"/>
      <c r="C57" s="323"/>
    </row>
    <row r="58" spans="1:3" ht="15">
      <c r="A58" s="326" t="s">
        <v>440</v>
      </c>
      <c r="B58" s="328"/>
      <c r="C58" s="323"/>
    </row>
    <row r="59" spans="1:3" ht="15">
      <c r="A59" s="326" t="s">
        <v>360</v>
      </c>
      <c r="B59" s="328"/>
      <c r="C59" s="323"/>
    </row>
    <row r="60" spans="1:3" ht="15">
      <c r="A60" s="329" t="s">
        <v>441</v>
      </c>
      <c r="B60" s="330"/>
    </row>
    <row r="61" spans="1:3" ht="15">
      <c r="A61" s="326" t="s">
        <v>442</v>
      </c>
      <c r="B61" s="330"/>
    </row>
    <row r="62" spans="1:3" ht="15">
      <c r="A62" s="326" t="s">
        <v>382</v>
      </c>
      <c r="B62" s="330"/>
    </row>
  </sheetData>
  <phoneticPr fontId="6"/>
  <conditionalFormatting sqref="J9:J26">
    <cfRule type="cellIs" dxfId="9" priority="2" operator="equal">
      <formula>1</formula>
    </cfRule>
  </conditionalFormatting>
  <conditionalFormatting sqref="F8:F26">
    <cfRule type="containsText" dxfId="8" priority="1" operator="containsText" text="aaa">
      <formula>NOT(ISERROR(SEARCH("aaa",F8)))</formula>
    </cfRule>
  </conditionalFormatting>
  <pageMargins left="0.78740157480314965" right="0.78740157480314965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view="pageBreakPreview" zoomScale="96" zoomScaleNormal="100" zoomScaleSheetLayoutView="96" workbookViewId="0">
      <selection activeCell="A2" sqref="A2"/>
    </sheetView>
  </sheetViews>
  <sheetFormatPr defaultRowHeight="13.5"/>
  <cols>
    <col min="1" max="1" width="40.625" style="128" customWidth="1"/>
    <col min="2" max="2" width="15.625" style="128" customWidth="1"/>
    <col min="3" max="3" width="4.25" style="128" customWidth="1"/>
    <col min="4" max="4" width="9.25" style="128" customWidth="1"/>
    <col min="5" max="5" width="38.625" style="128" bestFit="1" customWidth="1"/>
    <col min="6" max="6" width="9.625" style="128" bestFit="1" customWidth="1"/>
    <col min="7" max="7" width="33.125" style="128" bestFit="1" customWidth="1"/>
    <col min="8" max="8" width="35" style="128" bestFit="1" customWidth="1"/>
    <col min="9" max="9" width="33.125" style="128" bestFit="1" customWidth="1"/>
    <col min="10" max="10" width="6.75" style="128" bestFit="1" customWidth="1"/>
    <col min="11" max="16384" width="9" style="128"/>
  </cols>
  <sheetData>
    <row r="1" spans="1:10" s="105" customFormat="1" ht="15.75" customHeight="1">
      <c r="A1" s="96" t="s">
        <v>686</v>
      </c>
      <c r="B1" s="103"/>
      <c r="C1" s="104"/>
      <c r="D1" s="104"/>
      <c r="E1" s="103"/>
    </row>
    <row r="2" spans="1:10" s="105" customFormat="1" ht="15.75" customHeight="1">
      <c r="A2" s="97" t="s">
        <v>102</v>
      </c>
      <c r="B2" s="103"/>
      <c r="C2" s="104"/>
      <c r="D2" s="104"/>
      <c r="E2" s="103"/>
    </row>
    <row r="3" spans="1:10" s="105" customFormat="1" ht="15.75" customHeight="1">
      <c r="A3" s="88" t="s">
        <v>103</v>
      </c>
      <c r="B3" s="103"/>
      <c r="C3" s="104"/>
      <c r="D3" s="104"/>
      <c r="E3" s="103"/>
    </row>
    <row r="4" spans="1:10" s="105" customFormat="1" ht="15.75" customHeight="1">
      <c r="A4" s="98" t="s">
        <v>70</v>
      </c>
      <c r="B4" s="89"/>
      <c r="C4" s="91"/>
      <c r="D4" s="91"/>
      <c r="E4" s="89"/>
    </row>
    <row r="5" spans="1:10" ht="15" customHeight="1">
      <c r="A5" s="127"/>
      <c r="B5" s="127"/>
      <c r="C5" s="127"/>
      <c r="D5" s="127"/>
      <c r="E5" s="127"/>
      <c r="F5" s="127"/>
      <c r="G5" s="127"/>
      <c r="H5" s="127"/>
      <c r="I5" s="127"/>
      <c r="J5" s="127"/>
    </row>
    <row r="6" spans="1:10" ht="15" customHeight="1">
      <c r="A6" s="127" t="str">
        <f>"Number of Species: "&amp;COUNTA(A8:A25)</f>
        <v>Number of Species: 18</v>
      </c>
      <c r="B6" s="127"/>
      <c r="C6" s="127"/>
    </row>
    <row r="7" spans="1:10" s="87" customFormat="1" ht="31.5" customHeight="1">
      <c r="A7" s="90" t="s">
        <v>171</v>
      </c>
      <c r="B7" s="140" t="s">
        <v>172</v>
      </c>
    </row>
    <row r="8" spans="1:10" ht="15" customHeight="1">
      <c r="A8" s="129" t="s">
        <v>123</v>
      </c>
      <c r="B8" s="130">
        <v>1</v>
      </c>
      <c r="C8" s="131"/>
      <c r="E8" s="132"/>
      <c r="F8" s="132"/>
      <c r="G8" s="133"/>
      <c r="H8" s="133"/>
      <c r="I8" s="133"/>
      <c r="J8" s="133"/>
    </row>
    <row r="9" spans="1:10" ht="15" customHeight="1">
      <c r="A9" s="129" t="s">
        <v>124</v>
      </c>
      <c r="B9" s="130">
        <v>1</v>
      </c>
      <c r="C9" s="131"/>
      <c r="E9" s="132"/>
      <c r="F9" s="132"/>
      <c r="G9" s="133"/>
      <c r="H9" s="133"/>
      <c r="I9" s="133"/>
      <c r="J9" s="133"/>
    </row>
    <row r="10" spans="1:10" ht="15" customHeight="1">
      <c r="A10" s="129" t="s">
        <v>125</v>
      </c>
      <c r="B10" s="130">
        <v>1</v>
      </c>
      <c r="C10" s="131"/>
      <c r="E10" s="132"/>
      <c r="F10" s="132"/>
      <c r="G10" s="133"/>
      <c r="H10" s="133"/>
      <c r="I10" s="133"/>
      <c r="J10" s="133"/>
    </row>
    <row r="11" spans="1:10" ht="15" customHeight="1">
      <c r="A11" s="129" t="s">
        <v>75</v>
      </c>
      <c r="B11" s="130" t="s">
        <v>18</v>
      </c>
      <c r="C11" s="131"/>
      <c r="E11" s="132"/>
      <c r="F11" s="132"/>
      <c r="G11" s="133"/>
      <c r="H11" s="133"/>
      <c r="I11" s="133"/>
      <c r="J11" s="133"/>
    </row>
    <row r="12" spans="1:10" ht="15" customHeight="1">
      <c r="A12" s="129" t="s">
        <v>126</v>
      </c>
      <c r="B12" s="130" t="s">
        <v>18</v>
      </c>
      <c r="C12" s="131"/>
      <c r="E12" s="132"/>
      <c r="F12" s="132"/>
      <c r="G12" s="133"/>
      <c r="H12" s="133"/>
      <c r="I12" s="133"/>
      <c r="J12" s="133"/>
    </row>
    <row r="13" spans="1:10" ht="15" customHeight="1">
      <c r="A13" s="129" t="s">
        <v>127</v>
      </c>
      <c r="B13" s="130" t="s">
        <v>18</v>
      </c>
      <c r="C13" s="131"/>
      <c r="E13" s="132"/>
      <c r="F13" s="132"/>
      <c r="G13" s="133"/>
      <c r="H13" s="133"/>
      <c r="I13" s="133"/>
      <c r="J13" s="133"/>
    </row>
    <row r="14" spans="1:10" ht="15">
      <c r="A14" s="129" t="s">
        <v>128</v>
      </c>
      <c r="B14" s="134" t="s">
        <v>18</v>
      </c>
      <c r="C14" s="135"/>
      <c r="E14" s="132"/>
      <c r="F14" s="132"/>
      <c r="G14" s="133"/>
      <c r="H14" s="133"/>
      <c r="I14" s="133"/>
      <c r="J14" s="133"/>
    </row>
    <row r="15" spans="1:10" ht="15">
      <c r="A15" s="136" t="s">
        <v>129</v>
      </c>
      <c r="B15" s="137" t="s">
        <v>18</v>
      </c>
      <c r="C15" s="135"/>
      <c r="E15" s="132"/>
      <c r="F15" s="132"/>
      <c r="G15" s="133"/>
      <c r="H15" s="133"/>
      <c r="I15" s="133"/>
      <c r="J15" s="133"/>
    </row>
    <row r="16" spans="1:10" ht="15">
      <c r="A16" s="129" t="s">
        <v>130</v>
      </c>
      <c r="B16" s="134">
        <v>1</v>
      </c>
      <c r="C16" s="135"/>
      <c r="E16" s="132"/>
      <c r="F16" s="132"/>
      <c r="G16" s="133"/>
      <c r="H16" s="133"/>
      <c r="I16" s="133"/>
      <c r="J16" s="133"/>
    </row>
    <row r="17" spans="1:10" ht="15">
      <c r="A17" s="136" t="s">
        <v>131</v>
      </c>
      <c r="B17" s="137">
        <v>1</v>
      </c>
      <c r="C17" s="135"/>
      <c r="E17" s="132"/>
      <c r="F17" s="132"/>
      <c r="G17" s="133"/>
      <c r="H17" s="133"/>
      <c r="I17" s="133"/>
      <c r="J17" s="133"/>
    </row>
    <row r="18" spans="1:10" ht="15">
      <c r="A18" s="129" t="s">
        <v>76</v>
      </c>
      <c r="B18" s="134">
        <v>1</v>
      </c>
      <c r="C18" s="135"/>
      <c r="E18" s="132"/>
      <c r="F18" s="132"/>
      <c r="G18" s="133"/>
      <c r="H18" s="133"/>
      <c r="I18" s="133"/>
      <c r="J18" s="133"/>
    </row>
    <row r="19" spans="1:10" ht="15">
      <c r="A19" s="136" t="s">
        <v>87</v>
      </c>
      <c r="B19" s="137" t="s">
        <v>18</v>
      </c>
      <c r="C19" s="135"/>
      <c r="E19" s="132"/>
      <c r="F19" s="132"/>
      <c r="G19" s="133"/>
      <c r="H19" s="133"/>
      <c r="I19" s="133"/>
      <c r="J19" s="133"/>
    </row>
    <row r="20" spans="1:10" ht="15">
      <c r="A20" s="129" t="s">
        <v>132</v>
      </c>
      <c r="B20" s="134" t="s">
        <v>18</v>
      </c>
      <c r="C20" s="135"/>
      <c r="E20" s="132"/>
      <c r="F20" s="132"/>
      <c r="G20" s="133"/>
      <c r="H20" s="133"/>
      <c r="I20" s="133"/>
      <c r="J20" s="133"/>
    </row>
    <row r="21" spans="1:10" ht="15">
      <c r="A21" s="136" t="s">
        <v>133</v>
      </c>
      <c r="B21" s="137" t="s">
        <v>18</v>
      </c>
      <c r="C21" s="135"/>
      <c r="E21" s="132"/>
      <c r="F21" s="132"/>
      <c r="G21" s="133"/>
      <c r="H21" s="133"/>
      <c r="I21" s="133"/>
      <c r="J21" s="133"/>
    </row>
    <row r="22" spans="1:10" ht="15">
      <c r="A22" s="129" t="s">
        <v>134</v>
      </c>
      <c r="B22" s="134" t="s">
        <v>18</v>
      </c>
      <c r="C22" s="135"/>
      <c r="E22" s="132"/>
      <c r="F22" s="132"/>
      <c r="G22" s="133"/>
      <c r="H22" s="133"/>
      <c r="I22" s="133"/>
      <c r="J22" s="133"/>
    </row>
    <row r="23" spans="1:10" ht="15">
      <c r="A23" s="136" t="s">
        <v>135</v>
      </c>
      <c r="B23" s="137" t="s">
        <v>18</v>
      </c>
      <c r="C23" s="135"/>
      <c r="E23" s="132"/>
      <c r="F23" s="132"/>
      <c r="G23" s="133"/>
      <c r="H23" s="133"/>
      <c r="I23" s="133"/>
      <c r="J23" s="133"/>
    </row>
    <row r="24" spans="1:10" ht="15">
      <c r="A24" s="129" t="s">
        <v>136</v>
      </c>
      <c r="B24" s="134" t="s">
        <v>18</v>
      </c>
      <c r="C24" s="135"/>
      <c r="E24" s="132"/>
      <c r="F24" s="132"/>
      <c r="G24" s="133"/>
      <c r="H24" s="133"/>
      <c r="I24" s="133"/>
      <c r="J24" s="133"/>
    </row>
    <row r="25" spans="1:10" ht="15">
      <c r="A25" s="136" t="s">
        <v>137</v>
      </c>
      <c r="B25" s="137" t="s">
        <v>18</v>
      </c>
      <c r="C25" s="135"/>
      <c r="E25" s="132"/>
      <c r="F25" s="132"/>
      <c r="G25" s="133"/>
      <c r="H25" s="133"/>
      <c r="I25" s="133"/>
      <c r="J25" s="133"/>
    </row>
    <row r="26" spans="1:10">
      <c r="A26" s="138"/>
    </row>
    <row r="27" spans="1:10">
      <c r="A27" s="139"/>
    </row>
  </sheetData>
  <phoneticPr fontId="6"/>
  <conditionalFormatting sqref="J8:J25">
    <cfRule type="cellIs" dxfId="7" priority="2" operator="equal">
      <formula>1</formula>
    </cfRule>
  </conditionalFormatting>
  <conditionalFormatting sqref="F7:F25">
    <cfRule type="containsText" dxfId="6" priority="1" operator="containsText" text="aaa">
      <formula>NOT(ISERROR(SEARCH("aaa",F7)))</formula>
    </cfRule>
  </conditionalFormatting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view="pageBreakPreview" zoomScale="86" zoomScaleNormal="100" zoomScaleSheetLayoutView="86" workbookViewId="0">
      <selection activeCell="A2" sqref="A2"/>
    </sheetView>
  </sheetViews>
  <sheetFormatPr defaultRowHeight="13.5"/>
  <cols>
    <col min="1" max="1" width="40.625" style="128" customWidth="1"/>
    <col min="2" max="2" width="15.625" style="128" customWidth="1"/>
    <col min="3" max="3" width="4.25" style="128" customWidth="1"/>
    <col min="4" max="4" width="9.25" style="128" customWidth="1"/>
    <col min="5" max="5" width="38.625" style="128" bestFit="1" customWidth="1"/>
    <col min="6" max="6" width="9.625" style="128" bestFit="1" customWidth="1"/>
    <col min="7" max="7" width="33.125" style="128" bestFit="1" customWidth="1"/>
    <col min="8" max="8" width="35" style="128" bestFit="1" customWidth="1"/>
    <col min="9" max="9" width="33.125" style="128" bestFit="1" customWidth="1"/>
    <col min="10" max="10" width="6.75" style="128" bestFit="1" customWidth="1"/>
    <col min="11" max="16384" width="9" style="128"/>
  </cols>
  <sheetData>
    <row r="1" spans="1:10" s="105" customFormat="1" ht="15.75" customHeight="1">
      <c r="A1" s="96" t="s">
        <v>687</v>
      </c>
      <c r="B1" s="103"/>
      <c r="C1" s="104"/>
      <c r="D1" s="104"/>
      <c r="E1" s="103"/>
    </row>
    <row r="2" spans="1:10" s="105" customFormat="1" ht="15.75" customHeight="1">
      <c r="A2" s="97" t="s">
        <v>115</v>
      </c>
      <c r="B2" s="103"/>
      <c r="C2" s="104"/>
      <c r="D2" s="104"/>
      <c r="E2" s="103"/>
    </row>
    <row r="3" spans="1:10" s="105" customFormat="1" ht="15.75" customHeight="1">
      <c r="A3" s="88" t="s">
        <v>116</v>
      </c>
      <c r="B3" s="103"/>
      <c r="C3" s="104"/>
      <c r="D3" s="104"/>
      <c r="E3" s="103"/>
    </row>
    <row r="4" spans="1:10" s="105" customFormat="1" ht="15.75" customHeight="1">
      <c r="A4" s="98" t="s">
        <v>70</v>
      </c>
      <c r="B4" s="89"/>
      <c r="C4" s="91"/>
      <c r="D4" s="91"/>
      <c r="E4" s="89"/>
    </row>
    <row r="5" spans="1:10" ht="15" customHeight="1">
      <c r="A5" s="127"/>
      <c r="B5" s="127"/>
      <c r="C5" s="127"/>
      <c r="D5" s="127"/>
      <c r="E5" s="127"/>
      <c r="F5" s="127"/>
      <c r="G5" s="127"/>
      <c r="H5" s="127"/>
      <c r="I5" s="127"/>
      <c r="J5" s="127"/>
    </row>
    <row r="6" spans="1:10" ht="15" customHeight="1">
      <c r="A6" s="127" t="str">
        <f>"Number of Species: "&amp;COUNTA(A8:A35)</f>
        <v>Number of Species: 28</v>
      </c>
      <c r="B6" s="127"/>
      <c r="C6" s="127"/>
    </row>
    <row r="7" spans="1:10" s="87" customFormat="1" ht="31.5" customHeight="1">
      <c r="A7" s="90" t="s">
        <v>171</v>
      </c>
      <c r="B7" s="140" t="s">
        <v>172</v>
      </c>
    </row>
    <row r="8" spans="1:10" ht="15" customHeight="1">
      <c r="A8" s="129" t="s">
        <v>138</v>
      </c>
      <c r="B8" s="130">
        <v>1</v>
      </c>
      <c r="C8" s="131"/>
      <c r="E8" s="132"/>
      <c r="F8" s="132"/>
      <c r="G8" s="133"/>
      <c r="H8" s="133"/>
      <c r="I8" s="133"/>
      <c r="J8" s="133"/>
    </row>
    <row r="9" spans="1:10" ht="15" customHeight="1">
      <c r="A9" s="129" t="s">
        <v>15</v>
      </c>
      <c r="B9" s="130" t="s">
        <v>18</v>
      </c>
      <c r="C9" s="131"/>
      <c r="E9" s="132"/>
      <c r="F9" s="132"/>
      <c r="G9" s="133"/>
      <c r="H9" s="133"/>
      <c r="I9" s="133"/>
      <c r="J9" s="133"/>
    </row>
    <row r="10" spans="1:10" ht="15">
      <c r="A10" s="136" t="s">
        <v>13</v>
      </c>
      <c r="B10" s="137">
        <v>1</v>
      </c>
      <c r="C10" s="135"/>
      <c r="E10" s="132"/>
      <c r="F10" s="132"/>
      <c r="G10" s="133"/>
      <c r="H10" s="133"/>
      <c r="I10" s="133"/>
      <c r="J10" s="133"/>
    </row>
    <row r="11" spans="1:10" ht="15">
      <c r="A11" s="129" t="s">
        <v>139</v>
      </c>
      <c r="B11" s="134" t="s">
        <v>18</v>
      </c>
      <c r="C11" s="135"/>
      <c r="E11" s="132"/>
      <c r="F11" s="132"/>
      <c r="G11" s="133"/>
      <c r="H11" s="133"/>
      <c r="I11" s="133"/>
      <c r="J11" s="133"/>
    </row>
    <row r="12" spans="1:10" ht="15">
      <c r="A12" s="129" t="s">
        <v>140</v>
      </c>
      <c r="B12" s="134" t="s">
        <v>18</v>
      </c>
      <c r="C12" s="135"/>
      <c r="E12" s="132"/>
      <c r="F12" s="132"/>
      <c r="G12" s="133"/>
      <c r="H12" s="133"/>
      <c r="I12" s="133"/>
      <c r="J12" s="133"/>
    </row>
    <row r="13" spans="1:10" ht="15">
      <c r="A13" s="129" t="s">
        <v>141</v>
      </c>
      <c r="B13" s="134" t="s">
        <v>18</v>
      </c>
      <c r="C13" s="135"/>
      <c r="E13" s="132"/>
      <c r="F13" s="132"/>
      <c r="G13" s="133"/>
      <c r="H13" s="133"/>
      <c r="I13" s="133"/>
      <c r="J13" s="133"/>
    </row>
    <row r="14" spans="1:10" ht="15">
      <c r="A14" s="129" t="s">
        <v>142</v>
      </c>
      <c r="B14" s="134" t="s">
        <v>18</v>
      </c>
      <c r="C14" s="135"/>
      <c r="E14" s="132"/>
      <c r="F14" s="132"/>
      <c r="G14" s="133"/>
      <c r="H14" s="133"/>
      <c r="I14" s="133"/>
      <c r="J14" s="133"/>
    </row>
    <row r="15" spans="1:10" ht="15">
      <c r="A15" s="129" t="s">
        <v>53</v>
      </c>
      <c r="B15" s="134" t="s">
        <v>18</v>
      </c>
      <c r="C15" s="135"/>
      <c r="E15" s="132"/>
      <c r="F15" s="132"/>
      <c r="G15" s="133"/>
      <c r="H15" s="133"/>
      <c r="I15" s="133"/>
      <c r="J15" s="133"/>
    </row>
    <row r="16" spans="1:10" ht="15">
      <c r="A16" s="129" t="s">
        <v>143</v>
      </c>
      <c r="B16" s="134" t="s">
        <v>18</v>
      </c>
      <c r="C16" s="135"/>
      <c r="E16" s="132"/>
      <c r="F16" s="132"/>
      <c r="G16" s="133"/>
      <c r="H16" s="133"/>
      <c r="I16" s="133"/>
      <c r="J16" s="133"/>
    </row>
    <row r="17" spans="1:10" ht="15">
      <c r="A17" s="129" t="s">
        <v>144</v>
      </c>
      <c r="B17" s="134" t="s">
        <v>18</v>
      </c>
      <c r="C17" s="135"/>
      <c r="E17" s="132"/>
      <c r="F17" s="132"/>
      <c r="G17" s="133"/>
      <c r="H17" s="133"/>
      <c r="I17" s="133"/>
      <c r="J17" s="133"/>
    </row>
    <row r="18" spans="1:10" ht="15">
      <c r="A18" s="129" t="s">
        <v>145</v>
      </c>
      <c r="B18" s="134" t="s">
        <v>18</v>
      </c>
      <c r="C18" s="135"/>
      <c r="E18" s="132"/>
      <c r="F18" s="132"/>
      <c r="G18" s="133"/>
      <c r="H18" s="133"/>
      <c r="I18" s="133"/>
      <c r="J18" s="133"/>
    </row>
    <row r="19" spans="1:10" ht="15">
      <c r="A19" s="129" t="s">
        <v>146</v>
      </c>
      <c r="B19" s="134" t="s">
        <v>18</v>
      </c>
      <c r="C19" s="135"/>
      <c r="E19" s="132"/>
      <c r="F19" s="132"/>
      <c r="G19" s="133"/>
      <c r="H19" s="133"/>
      <c r="I19" s="133"/>
      <c r="J19" s="133"/>
    </row>
    <row r="20" spans="1:10" ht="15">
      <c r="A20" s="129" t="s">
        <v>147</v>
      </c>
      <c r="B20" s="134" t="s">
        <v>18</v>
      </c>
      <c r="C20" s="135"/>
      <c r="E20" s="132"/>
      <c r="F20" s="132"/>
      <c r="G20" s="133"/>
      <c r="H20" s="133"/>
      <c r="I20" s="133"/>
      <c r="J20" s="133"/>
    </row>
    <row r="21" spans="1:10" ht="15">
      <c r="A21" s="129" t="s">
        <v>148</v>
      </c>
      <c r="B21" s="134" t="s">
        <v>18</v>
      </c>
      <c r="C21" s="135"/>
      <c r="E21" s="132"/>
      <c r="F21" s="132"/>
      <c r="G21" s="133"/>
      <c r="H21" s="133"/>
      <c r="I21" s="133"/>
      <c r="J21" s="133"/>
    </row>
    <row r="22" spans="1:10" ht="15">
      <c r="A22" s="129" t="s">
        <v>72</v>
      </c>
      <c r="B22" s="134" t="s">
        <v>18</v>
      </c>
      <c r="C22" s="135"/>
      <c r="E22" s="132"/>
      <c r="F22" s="132"/>
      <c r="G22" s="133"/>
      <c r="H22" s="133"/>
      <c r="I22" s="133"/>
      <c r="J22" s="133"/>
    </row>
    <row r="23" spans="1:10" ht="15">
      <c r="A23" s="136" t="s">
        <v>149</v>
      </c>
      <c r="B23" s="137" t="s">
        <v>18</v>
      </c>
      <c r="C23" s="135"/>
      <c r="E23" s="132"/>
      <c r="F23" s="132"/>
      <c r="G23" s="133"/>
      <c r="H23" s="133"/>
      <c r="I23" s="133"/>
      <c r="J23" s="133"/>
    </row>
    <row r="24" spans="1:10" ht="15">
      <c r="A24" s="129" t="s">
        <v>131</v>
      </c>
      <c r="B24" s="134">
        <v>1</v>
      </c>
      <c r="C24" s="135"/>
      <c r="E24" s="132"/>
      <c r="F24" s="132"/>
      <c r="G24" s="133"/>
      <c r="H24" s="133"/>
      <c r="I24" s="133"/>
      <c r="J24" s="133"/>
    </row>
    <row r="25" spans="1:10" ht="15">
      <c r="A25" s="136" t="s">
        <v>150</v>
      </c>
      <c r="B25" s="137" t="s">
        <v>18</v>
      </c>
      <c r="C25" s="135"/>
      <c r="E25" s="132"/>
      <c r="F25" s="132"/>
      <c r="G25" s="133"/>
      <c r="H25" s="133"/>
      <c r="I25" s="133"/>
      <c r="J25" s="133"/>
    </row>
    <row r="26" spans="1:10" ht="15">
      <c r="A26" s="129" t="s">
        <v>130</v>
      </c>
      <c r="B26" s="134" t="s">
        <v>18</v>
      </c>
      <c r="C26" s="135"/>
      <c r="E26" s="132"/>
      <c r="F26" s="132"/>
      <c r="G26" s="133"/>
      <c r="H26" s="133"/>
      <c r="I26" s="133"/>
      <c r="J26" s="133"/>
    </row>
    <row r="27" spans="1:10" ht="15">
      <c r="A27" s="136" t="s">
        <v>54</v>
      </c>
      <c r="B27" s="137" t="s">
        <v>18</v>
      </c>
      <c r="C27" s="135"/>
      <c r="E27" s="132"/>
      <c r="F27" s="132"/>
      <c r="G27" s="133"/>
      <c r="H27" s="133"/>
      <c r="I27" s="133"/>
      <c r="J27" s="133"/>
    </row>
    <row r="28" spans="1:10" ht="15">
      <c r="A28" s="129" t="s">
        <v>151</v>
      </c>
      <c r="B28" s="134" t="s">
        <v>18</v>
      </c>
      <c r="C28" s="135"/>
      <c r="E28" s="132"/>
      <c r="F28" s="132"/>
      <c r="G28" s="133"/>
      <c r="H28" s="133"/>
      <c r="I28" s="133"/>
      <c r="J28" s="133"/>
    </row>
    <row r="29" spans="1:10" ht="15">
      <c r="A29" s="136" t="s">
        <v>152</v>
      </c>
      <c r="B29" s="137" t="s">
        <v>18</v>
      </c>
      <c r="C29" s="135"/>
      <c r="E29" s="132"/>
      <c r="F29" s="132"/>
      <c r="G29" s="133"/>
      <c r="H29" s="133"/>
      <c r="I29" s="133"/>
      <c r="J29" s="133"/>
    </row>
    <row r="30" spans="1:10" ht="15">
      <c r="A30" s="129" t="s">
        <v>153</v>
      </c>
      <c r="B30" s="134" t="s">
        <v>18</v>
      </c>
      <c r="C30" s="135"/>
      <c r="E30" s="132"/>
      <c r="F30" s="132"/>
      <c r="G30" s="133"/>
      <c r="H30" s="133"/>
      <c r="I30" s="133"/>
      <c r="J30" s="133"/>
    </row>
    <row r="31" spans="1:10" ht="15">
      <c r="A31" s="136" t="s">
        <v>154</v>
      </c>
      <c r="B31" s="137" t="s">
        <v>18</v>
      </c>
      <c r="C31" s="135"/>
      <c r="E31" s="132"/>
      <c r="F31" s="132"/>
      <c r="G31" s="133"/>
      <c r="H31" s="133"/>
      <c r="I31" s="133"/>
      <c r="J31" s="133"/>
    </row>
    <row r="32" spans="1:10" ht="15">
      <c r="A32" s="129" t="s">
        <v>155</v>
      </c>
      <c r="B32" s="134" t="s">
        <v>18</v>
      </c>
      <c r="C32" s="135"/>
      <c r="E32" s="132"/>
      <c r="F32" s="132"/>
      <c r="G32" s="133"/>
      <c r="H32" s="133"/>
      <c r="I32" s="133"/>
      <c r="J32" s="133"/>
    </row>
    <row r="33" spans="1:10" ht="15">
      <c r="A33" s="136" t="s">
        <v>156</v>
      </c>
      <c r="B33" s="137" t="s">
        <v>18</v>
      </c>
      <c r="C33" s="135"/>
      <c r="E33" s="132"/>
      <c r="F33" s="132"/>
      <c r="G33" s="133"/>
      <c r="H33" s="133"/>
      <c r="I33" s="133"/>
      <c r="J33" s="133"/>
    </row>
    <row r="34" spans="1:10" ht="15">
      <c r="A34" s="129" t="s">
        <v>157</v>
      </c>
      <c r="B34" s="134" t="s">
        <v>18</v>
      </c>
      <c r="C34" s="135"/>
      <c r="E34" s="132"/>
      <c r="F34" s="132"/>
      <c r="G34" s="133"/>
      <c r="H34" s="133"/>
      <c r="I34" s="133"/>
      <c r="J34" s="133"/>
    </row>
    <row r="35" spans="1:10" ht="15">
      <c r="A35" s="136" t="s">
        <v>134</v>
      </c>
      <c r="B35" s="137" t="s">
        <v>18</v>
      </c>
      <c r="C35" s="135"/>
      <c r="E35" s="132"/>
      <c r="F35" s="132"/>
      <c r="G35" s="133"/>
      <c r="H35" s="133"/>
      <c r="I35" s="133"/>
      <c r="J35" s="133"/>
    </row>
    <row r="36" spans="1:10">
      <c r="A36" s="138"/>
    </row>
    <row r="37" spans="1:10">
      <c r="A37" s="139"/>
    </row>
  </sheetData>
  <phoneticPr fontId="6"/>
  <conditionalFormatting sqref="J8:J35">
    <cfRule type="cellIs" dxfId="5" priority="3" operator="equal">
      <formula>1</formula>
    </cfRule>
  </conditionalFormatting>
  <conditionalFormatting sqref="F8:F35">
    <cfRule type="containsText" dxfId="4" priority="2" operator="containsText" text="aaa">
      <formula>NOT(ISERROR(SEARCH("aaa",F8)))</formula>
    </cfRule>
  </conditionalFormatting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aaa" id="{D5DEB381-EC3B-46EB-9D8E-12287791C071}">
            <xm:f>NOT(ISERROR(SEARCH("aaa",JP_G1_2016!F7)))</xm:f>
            <x14:dxf>
              <font>
                <color rgb="FFFF0000"/>
              </font>
            </x14:dxf>
          </x14:cfRule>
          <xm:sqref>F7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view="pageBreakPreview" zoomScaleNormal="100" zoomScaleSheetLayoutView="100" workbookViewId="0"/>
  </sheetViews>
  <sheetFormatPr defaultRowHeight="13.5"/>
  <cols>
    <col min="1" max="1" width="40.625" style="128" customWidth="1"/>
    <col min="2" max="2" width="15.625" style="128" customWidth="1"/>
    <col min="3" max="3" width="4.25" style="128" customWidth="1"/>
    <col min="4" max="4" width="9.25" style="128" customWidth="1"/>
    <col min="5" max="5" width="38.625" style="128" bestFit="1" customWidth="1"/>
    <col min="6" max="6" width="9.625" style="128" bestFit="1" customWidth="1"/>
    <col min="7" max="7" width="34" style="128" bestFit="1" customWidth="1"/>
    <col min="8" max="8" width="35.625" style="128" bestFit="1" customWidth="1"/>
    <col min="9" max="9" width="34" style="128" bestFit="1" customWidth="1"/>
    <col min="10" max="10" width="6.75" style="128" bestFit="1" customWidth="1"/>
    <col min="11" max="16384" width="9" style="128"/>
  </cols>
  <sheetData>
    <row r="1" spans="1:10" s="123" customFormat="1" ht="15.75" customHeight="1">
      <c r="A1" s="96" t="s">
        <v>688</v>
      </c>
      <c r="B1" s="121"/>
      <c r="C1" s="122"/>
      <c r="D1" s="122"/>
      <c r="E1" s="121"/>
    </row>
    <row r="2" spans="1:10" s="123" customFormat="1" ht="15.75" customHeight="1">
      <c r="A2" s="97" t="s">
        <v>118</v>
      </c>
      <c r="B2" s="121"/>
      <c r="C2" s="122"/>
      <c r="D2" s="122"/>
      <c r="E2" s="121"/>
    </row>
    <row r="3" spans="1:10" s="123" customFormat="1" ht="15.75" customHeight="1">
      <c r="A3" s="88" t="s">
        <v>119</v>
      </c>
      <c r="B3" s="121"/>
      <c r="C3" s="122"/>
      <c r="D3" s="122"/>
      <c r="E3" s="121"/>
    </row>
    <row r="4" spans="1:10" s="123" customFormat="1" ht="15.75" customHeight="1">
      <c r="A4" s="98" t="s">
        <v>120</v>
      </c>
      <c r="B4" s="89"/>
      <c r="C4" s="89"/>
      <c r="D4" s="89"/>
      <c r="E4" s="89"/>
    </row>
    <row r="5" spans="1:10" ht="15" customHeight="1">
      <c r="A5" s="127"/>
      <c r="B5" s="127"/>
      <c r="C5" s="127"/>
      <c r="D5" s="127"/>
      <c r="E5" s="127"/>
      <c r="F5" s="127"/>
      <c r="G5" s="127"/>
      <c r="H5" s="127"/>
      <c r="I5" s="127"/>
      <c r="J5" s="127"/>
    </row>
    <row r="6" spans="1:10" ht="15" customHeight="1">
      <c r="A6" s="127" t="str">
        <f>"Number of Species: "&amp;COUNTA(A8:A25)</f>
        <v>Number of Species: 18</v>
      </c>
      <c r="B6" s="127"/>
      <c r="C6" s="127"/>
    </row>
    <row r="7" spans="1:10" s="87" customFormat="1" ht="31.5" customHeight="1">
      <c r="A7" s="90" t="s">
        <v>171</v>
      </c>
      <c r="B7" s="140" t="s">
        <v>172</v>
      </c>
    </row>
    <row r="8" spans="1:10" ht="15" customHeight="1">
      <c r="A8" s="129" t="s">
        <v>158</v>
      </c>
      <c r="B8" s="130">
        <v>5</v>
      </c>
      <c r="C8" s="131"/>
      <c r="E8" s="132"/>
      <c r="F8" s="132"/>
      <c r="G8" s="133"/>
      <c r="H8" s="133"/>
      <c r="I8" s="133"/>
      <c r="J8" s="133"/>
    </row>
    <row r="9" spans="1:10" ht="15" customHeight="1">
      <c r="A9" s="129" t="s">
        <v>80</v>
      </c>
      <c r="B9" s="134" t="s">
        <v>18</v>
      </c>
      <c r="C9" s="131"/>
      <c r="E9" s="132"/>
      <c r="F9" s="132"/>
      <c r="G9" s="133"/>
      <c r="H9" s="133"/>
      <c r="I9" s="133"/>
      <c r="J9" s="133"/>
    </row>
    <row r="10" spans="1:10" ht="15" customHeight="1">
      <c r="A10" s="129" t="s">
        <v>75</v>
      </c>
      <c r="B10" s="134" t="s">
        <v>18</v>
      </c>
      <c r="C10" s="131"/>
      <c r="E10" s="132"/>
      <c r="F10" s="132"/>
      <c r="G10" s="133"/>
      <c r="H10" s="133"/>
      <c r="I10" s="133"/>
      <c r="J10" s="133"/>
    </row>
    <row r="11" spans="1:10" ht="15" customHeight="1">
      <c r="A11" s="129" t="s">
        <v>74</v>
      </c>
      <c r="B11" s="134" t="s">
        <v>18</v>
      </c>
      <c r="C11" s="131"/>
      <c r="E11" s="132"/>
      <c r="F11" s="132"/>
      <c r="G11" s="133"/>
      <c r="H11" s="133"/>
      <c r="I11" s="133"/>
      <c r="J11" s="133"/>
    </row>
    <row r="12" spans="1:10" ht="15">
      <c r="A12" s="129" t="s">
        <v>148</v>
      </c>
      <c r="B12" s="134" t="s">
        <v>18</v>
      </c>
      <c r="C12" s="135"/>
      <c r="E12" s="132"/>
      <c r="F12" s="132"/>
      <c r="G12" s="133"/>
      <c r="H12" s="133"/>
      <c r="I12" s="133"/>
      <c r="J12" s="133"/>
    </row>
    <row r="13" spans="1:10" ht="15">
      <c r="A13" s="136" t="s">
        <v>77</v>
      </c>
      <c r="B13" s="137" t="s">
        <v>18</v>
      </c>
      <c r="C13" s="135"/>
      <c r="E13" s="132"/>
      <c r="F13" s="132"/>
      <c r="G13" s="133"/>
      <c r="H13" s="133"/>
      <c r="I13" s="133"/>
      <c r="J13" s="133"/>
    </row>
    <row r="14" spans="1:10" ht="15">
      <c r="A14" s="129" t="s">
        <v>73</v>
      </c>
      <c r="B14" s="134" t="s">
        <v>18</v>
      </c>
      <c r="C14" s="135"/>
      <c r="E14" s="132"/>
      <c r="F14" s="132"/>
      <c r="G14" s="133"/>
      <c r="H14" s="133"/>
      <c r="I14" s="133"/>
      <c r="J14" s="133"/>
    </row>
    <row r="15" spans="1:10" ht="15">
      <c r="A15" s="136" t="s">
        <v>159</v>
      </c>
      <c r="B15" s="137" t="s">
        <v>18</v>
      </c>
      <c r="C15" s="135"/>
      <c r="E15" s="132"/>
      <c r="F15" s="132"/>
      <c r="G15" s="133"/>
      <c r="H15" s="133"/>
      <c r="I15" s="133"/>
      <c r="J15" s="133"/>
    </row>
    <row r="16" spans="1:10" ht="15">
      <c r="A16" s="129" t="s">
        <v>79</v>
      </c>
      <c r="B16" s="134" t="s">
        <v>18</v>
      </c>
      <c r="C16" s="135"/>
      <c r="E16" s="132"/>
      <c r="F16" s="132"/>
      <c r="G16" s="133"/>
      <c r="H16" s="133"/>
      <c r="I16" s="133"/>
      <c r="J16" s="133"/>
    </row>
    <row r="17" spans="1:10" ht="15">
      <c r="A17" s="136" t="s">
        <v>85</v>
      </c>
      <c r="B17" s="137" t="s">
        <v>18</v>
      </c>
      <c r="C17" s="135"/>
      <c r="E17" s="132"/>
      <c r="F17" s="132"/>
      <c r="G17" s="133"/>
      <c r="H17" s="133"/>
      <c r="I17" s="133"/>
      <c r="J17" s="133"/>
    </row>
    <row r="18" spans="1:10" ht="15">
      <c r="A18" s="129" t="s">
        <v>11</v>
      </c>
      <c r="B18" s="134" t="s">
        <v>18</v>
      </c>
      <c r="C18" s="135"/>
      <c r="E18" s="132"/>
      <c r="F18" s="132"/>
      <c r="G18" s="133"/>
      <c r="H18" s="133"/>
      <c r="I18" s="133"/>
      <c r="J18" s="133"/>
    </row>
    <row r="19" spans="1:10" ht="15">
      <c r="A19" s="136" t="s">
        <v>147</v>
      </c>
      <c r="B19" s="137" t="s">
        <v>18</v>
      </c>
      <c r="C19" s="135"/>
      <c r="E19" s="132"/>
      <c r="F19" s="132"/>
      <c r="G19" s="133"/>
      <c r="H19" s="133"/>
      <c r="I19" s="133"/>
      <c r="J19" s="133"/>
    </row>
    <row r="20" spans="1:10" ht="15">
      <c r="A20" s="129" t="s">
        <v>139</v>
      </c>
      <c r="B20" s="134" t="s">
        <v>18</v>
      </c>
      <c r="C20" s="135"/>
      <c r="E20" s="132"/>
      <c r="F20" s="132"/>
      <c r="G20" s="133"/>
      <c r="H20" s="133"/>
      <c r="I20" s="133"/>
      <c r="J20" s="133"/>
    </row>
    <row r="21" spans="1:10" ht="15">
      <c r="A21" s="136" t="s">
        <v>160</v>
      </c>
      <c r="B21" s="137" t="s">
        <v>18</v>
      </c>
      <c r="C21" s="135"/>
      <c r="E21" s="132"/>
      <c r="F21" s="132"/>
      <c r="G21" s="133"/>
      <c r="H21" s="133"/>
      <c r="I21" s="133"/>
      <c r="J21" s="133"/>
    </row>
    <row r="22" spans="1:10" ht="15">
      <c r="A22" s="129" t="s">
        <v>161</v>
      </c>
      <c r="B22" s="134" t="s">
        <v>18</v>
      </c>
      <c r="C22" s="135"/>
      <c r="E22" s="132"/>
      <c r="F22" s="132"/>
      <c r="G22" s="133"/>
      <c r="H22" s="133"/>
      <c r="I22" s="133"/>
      <c r="J22" s="133"/>
    </row>
    <row r="23" spans="1:10" ht="15">
      <c r="A23" s="136" t="s">
        <v>162</v>
      </c>
      <c r="B23" s="137" t="s">
        <v>18</v>
      </c>
      <c r="C23" s="135"/>
      <c r="E23" s="132"/>
      <c r="F23" s="132"/>
      <c r="G23" s="133"/>
      <c r="H23" s="133"/>
      <c r="I23" s="133"/>
      <c r="J23" s="133"/>
    </row>
    <row r="24" spans="1:10" ht="15">
      <c r="A24" s="129" t="s">
        <v>163</v>
      </c>
      <c r="B24" s="134" t="s">
        <v>164</v>
      </c>
      <c r="C24" s="135"/>
      <c r="E24" s="132"/>
      <c r="F24" s="132"/>
      <c r="G24" s="133"/>
      <c r="H24" s="133"/>
      <c r="I24" s="133"/>
      <c r="J24" s="133"/>
    </row>
    <row r="25" spans="1:10" ht="15">
      <c r="A25" s="136" t="s">
        <v>165</v>
      </c>
      <c r="B25" s="137" t="s">
        <v>164</v>
      </c>
      <c r="C25" s="135"/>
      <c r="E25" s="132"/>
      <c r="F25" s="132"/>
      <c r="G25" s="133"/>
      <c r="H25" s="133"/>
      <c r="I25" s="133"/>
      <c r="J25" s="133"/>
    </row>
    <row r="26" spans="1:10">
      <c r="A26" s="138"/>
    </row>
    <row r="27" spans="1:10">
      <c r="A27" s="139"/>
    </row>
    <row r="28" spans="1:10" ht="15.75">
      <c r="A28" s="96" t="s">
        <v>689</v>
      </c>
      <c r="B28" s="121"/>
    </row>
    <row r="29" spans="1:10" ht="15.75">
      <c r="A29" s="97" t="s">
        <v>121</v>
      </c>
      <c r="B29" s="121"/>
    </row>
    <row r="30" spans="1:10" ht="15.75">
      <c r="A30" s="88" t="s">
        <v>122</v>
      </c>
      <c r="B30" s="121"/>
    </row>
    <row r="31" spans="1:10" ht="15">
      <c r="A31" s="98" t="s">
        <v>120</v>
      </c>
      <c r="B31" s="89"/>
    </row>
    <row r="32" spans="1:10">
      <c r="A32" s="127"/>
      <c r="B32" s="127"/>
    </row>
    <row r="33" spans="1:2">
      <c r="A33" s="127" t="str">
        <f>"Number of Species: "&amp;COUNTA(A35:A47)</f>
        <v>Number of Species: 13</v>
      </c>
      <c r="B33" s="127"/>
    </row>
    <row r="34" spans="1:2" ht="15">
      <c r="A34" s="90" t="s">
        <v>171</v>
      </c>
      <c r="B34" s="140" t="s">
        <v>172</v>
      </c>
    </row>
    <row r="35" spans="1:2" ht="15">
      <c r="A35" s="129" t="s">
        <v>158</v>
      </c>
      <c r="B35" s="130">
        <v>3</v>
      </c>
    </row>
    <row r="36" spans="1:2" ht="15">
      <c r="A36" s="129" t="s">
        <v>166</v>
      </c>
      <c r="B36" s="130">
        <v>1</v>
      </c>
    </row>
    <row r="37" spans="1:2" ht="15">
      <c r="A37" s="129" t="s">
        <v>11</v>
      </c>
      <c r="B37" s="130">
        <v>1</v>
      </c>
    </row>
    <row r="38" spans="1:2" ht="15">
      <c r="A38" s="129" t="s">
        <v>167</v>
      </c>
      <c r="B38" s="130" t="s">
        <v>18</v>
      </c>
    </row>
    <row r="39" spans="1:2" ht="15">
      <c r="A39" s="129" t="s">
        <v>74</v>
      </c>
      <c r="B39" s="130" t="s">
        <v>18</v>
      </c>
    </row>
    <row r="40" spans="1:2" ht="15">
      <c r="A40" s="129" t="s">
        <v>159</v>
      </c>
      <c r="B40" s="130" t="s">
        <v>18</v>
      </c>
    </row>
    <row r="41" spans="1:2" ht="15">
      <c r="A41" s="136" t="s">
        <v>10</v>
      </c>
      <c r="B41" s="137" t="s">
        <v>18</v>
      </c>
    </row>
    <row r="42" spans="1:2" ht="15">
      <c r="A42" s="129" t="s">
        <v>80</v>
      </c>
      <c r="B42" s="134" t="s">
        <v>18</v>
      </c>
    </row>
    <row r="43" spans="1:2" ht="15">
      <c r="A43" s="136" t="s">
        <v>75</v>
      </c>
      <c r="B43" s="137">
        <v>1</v>
      </c>
    </row>
    <row r="44" spans="1:2" ht="15">
      <c r="A44" s="129" t="s">
        <v>34</v>
      </c>
      <c r="B44" s="134" t="s">
        <v>18</v>
      </c>
    </row>
    <row r="45" spans="1:2" ht="15">
      <c r="A45" s="136" t="s">
        <v>168</v>
      </c>
      <c r="B45" s="137" t="s">
        <v>18</v>
      </c>
    </row>
    <row r="46" spans="1:2" ht="15">
      <c r="A46" s="129" t="s">
        <v>169</v>
      </c>
      <c r="B46" s="134" t="s">
        <v>18</v>
      </c>
    </row>
    <row r="47" spans="1:2" ht="15">
      <c r="A47" s="136" t="s">
        <v>170</v>
      </c>
      <c r="B47" s="137" t="s">
        <v>18</v>
      </c>
    </row>
  </sheetData>
  <phoneticPr fontId="6"/>
  <conditionalFormatting sqref="J8:J25">
    <cfRule type="cellIs" dxfId="2" priority="3" operator="equal">
      <formula>1</formula>
    </cfRule>
  </conditionalFormatting>
  <conditionalFormatting sqref="F8:F25">
    <cfRule type="containsText" dxfId="1" priority="2" operator="containsText" text="aaa">
      <formula>NOT(ISERROR(SEARCH("aaa",F8)))</formula>
    </cfRule>
  </conditionalFormatting>
  <pageMargins left="0.78740157480314965" right="0.78740157480314965" top="0.98425196850393704" bottom="0.98425196850393704" header="0.51181102362204722" footer="0.51181102362204722"/>
  <pageSetup paperSize="9" scale="80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aaa" id="{8C650D74-4A13-421C-B4DB-0EF554B099DF}">
            <xm:f>NOT(ISERROR(SEARCH("aaa",JP_G1_2016!F7)))</xm:f>
            <x14:dxf>
              <font>
                <color rgb="FFFF0000"/>
              </font>
            </x14:dxf>
          </x14:cfRule>
          <xm:sqref>F7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16</vt:i4>
      </vt:variant>
    </vt:vector>
  </HeadingPairs>
  <TitlesOfParts>
    <vt:vector size="38" baseType="lpstr">
      <vt:lpstr>JP_D1_2016</vt:lpstr>
      <vt:lpstr>JP_D2_2016</vt:lpstr>
      <vt:lpstr>JP_D3_2016</vt:lpstr>
      <vt:lpstr>JP_D4_2016</vt:lpstr>
      <vt:lpstr>CN_E1_2016</vt:lpstr>
      <vt:lpstr>CN_E2_2016</vt:lpstr>
      <vt:lpstr>CN_E3_2016</vt:lpstr>
      <vt:lpstr>CN_E4_2016</vt:lpstr>
      <vt:lpstr>JP_E1_2016</vt:lpstr>
      <vt:lpstr>JP_E2_2016</vt:lpstr>
      <vt:lpstr>CN_F1_2016</vt:lpstr>
      <vt:lpstr>CN_F2_2016</vt:lpstr>
      <vt:lpstr>CN_F3_2016</vt:lpstr>
      <vt:lpstr>JP_F1_2016</vt:lpstr>
      <vt:lpstr>JP_F2_2016</vt:lpstr>
      <vt:lpstr>JP_F3_2016</vt:lpstr>
      <vt:lpstr>JP_F4_2016</vt:lpstr>
      <vt:lpstr>CN_G1_2016</vt:lpstr>
      <vt:lpstr>CN_G2_2016</vt:lpstr>
      <vt:lpstr>JP_G1_2016</vt:lpstr>
      <vt:lpstr>JP_G2_2016</vt:lpstr>
      <vt:lpstr>JP_G3_2016</vt:lpstr>
      <vt:lpstr>CN_E1_2016!Print_Area</vt:lpstr>
      <vt:lpstr>CN_E3_2016!Print_Area</vt:lpstr>
      <vt:lpstr>CN_E4_2016!Print_Area</vt:lpstr>
      <vt:lpstr>CN_F2_2016!Print_Area</vt:lpstr>
      <vt:lpstr>CN_F3_2016!Print_Area</vt:lpstr>
      <vt:lpstr>CN_G1_2016!Print_Area</vt:lpstr>
      <vt:lpstr>CN_G2_2016!Print_Area</vt:lpstr>
      <vt:lpstr>JP_D1_2016!Print_Area</vt:lpstr>
      <vt:lpstr>JP_D2_2016!Print_Area</vt:lpstr>
      <vt:lpstr>JP_D3_2016!Print_Area</vt:lpstr>
      <vt:lpstr>JP_D4_2016!Print_Area</vt:lpstr>
      <vt:lpstr>JP_E1_2016!Print_Area</vt:lpstr>
      <vt:lpstr>JP_E2_2016!Print_Area</vt:lpstr>
      <vt:lpstr>JP_F1_2016!Print_Area</vt:lpstr>
      <vt:lpstr>JP_F2_2016!Print_Area</vt:lpstr>
      <vt:lpstr>JP_F4_2016!Print_Area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2017-12-25T04:05:46Z</dcterms:modified>
</cp:coreProperties>
</file>