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全社共有\02事業部\80ACAP\EANET_data\Data\2024\Data Report 2024\c_Final\For Web\"/>
    </mc:Choice>
  </mc:AlternateContent>
  <xr:revisionPtr revIDLastSave="0" documentId="8_{65494FAD-6D12-4162-93C8-1D5D523ACA27}" xr6:coauthVersionLast="47" xr6:coauthVersionMax="47" xr10:uidLastSave="{00000000-0000-0000-0000-000000000000}"/>
  <bookViews>
    <workbookView xWindow="-110" yWindow="-110" windowWidth="19420" windowHeight="11500" xr2:uid="{92CD1D63-4699-4504-A9EC-A0D94D9A41B1}"/>
  </bookViews>
  <sheets>
    <sheet name="Appendix 6" sheetId="1" r:id="rId1"/>
    <sheet name="Appendix 6-1 2" sheetId="2" r:id="rId2"/>
  </sheets>
  <definedNames>
    <definedName name="_xlnm.Print_Area" localSheetId="0">'Appendix 6'!$A$1:$U$81</definedName>
    <definedName name="_xlnm.Print_Area" localSheetId="1">'Appendix 6-1 2'!$B$3:$T$65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2" l="1"/>
  <c r="G32" i="2"/>
  <c r="D17" i="1"/>
  <c r="E17" i="1"/>
  <c r="F17" i="1"/>
  <c r="G17" i="1"/>
  <c r="H17" i="1"/>
  <c r="I17" i="1"/>
  <c r="J17" i="1"/>
  <c r="K17" i="1"/>
  <c r="L17" i="1"/>
  <c r="M17" i="1"/>
  <c r="N17" i="1"/>
  <c r="O17" i="1"/>
  <c r="E22" i="1"/>
  <c r="F22" i="1"/>
  <c r="G22" i="1"/>
  <c r="H22" i="1"/>
  <c r="I22" i="1"/>
  <c r="J22" i="1"/>
  <c r="K22" i="1"/>
  <c r="L22" i="1"/>
  <c r="M22" i="1"/>
  <c r="N22" i="1"/>
  <c r="O22" i="1"/>
  <c r="D29" i="1"/>
  <c r="E29" i="1"/>
  <c r="I29" i="1"/>
  <c r="J29" i="1" s="1"/>
  <c r="D30" i="1"/>
  <c r="E30" i="1"/>
  <c r="I30" i="1"/>
  <c r="J30" i="1" s="1"/>
  <c r="D31" i="1"/>
  <c r="E31" i="1"/>
  <c r="I31" i="1"/>
  <c r="J31" i="1" s="1"/>
  <c r="D32" i="1"/>
  <c r="E32" i="1"/>
  <c r="F32" i="1" s="1"/>
  <c r="I32" i="1"/>
  <c r="J32" i="1" s="1"/>
  <c r="D34" i="1"/>
  <c r="E34" i="1"/>
  <c r="I34" i="1"/>
  <c r="J34" i="1" s="1"/>
  <c r="E35" i="1"/>
  <c r="D36" i="1"/>
  <c r="E36" i="1"/>
  <c r="I36" i="1"/>
  <c r="J36" i="1" s="1"/>
  <c r="D37" i="1"/>
  <c r="E37" i="1"/>
  <c r="I37" i="1"/>
  <c r="J37" i="1" s="1"/>
  <c r="F37" i="1" l="1"/>
  <c r="F36" i="1"/>
  <c r="F30" i="1"/>
  <c r="F29" i="1"/>
  <c r="F34" i="1"/>
  <c r="F31" i="1"/>
</calcChain>
</file>

<file path=xl/sharedStrings.xml><?xml version="1.0" encoding="utf-8"?>
<sst xmlns="http://schemas.openxmlformats.org/spreadsheetml/2006/main" count="410" uniqueCount="176">
  <si>
    <t>*4:Concerning "X" judging, it was not able to specify the main reasons</t>
    <phoneticPr fontId="4"/>
  </si>
  <si>
    <t>*3:R1 and R2 can not be calculated because some parameters were not analyzed.(No analysis for SO42-, NO3- and Cl- because sample was accidentally spilled.)</t>
    <phoneticPr fontId="2"/>
  </si>
  <si>
    <t>O</t>
  </si>
  <si>
    <t>X</t>
    <phoneticPr fontId="4"/>
  </si>
  <si>
    <t>*3</t>
    <phoneticPr fontId="4"/>
  </si>
  <si>
    <t>(Surface)</t>
  </si>
  <si>
    <t>Ambulalakao Lake</t>
    <phoneticPr fontId="4"/>
  </si>
  <si>
    <t>(Surface)</t>
    <phoneticPr fontId="4"/>
  </si>
  <si>
    <t>Pandin Lake</t>
    <phoneticPr fontId="4"/>
  </si>
  <si>
    <t>Judge*4</t>
    <phoneticPr fontId="4"/>
  </si>
  <si>
    <t>R3</t>
    <phoneticPr fontId="4"/>
  </si>
  <si>
    <t>Λcalc</t>
  </si>
  <si>
    <t>Judge</t>
    <phoneticPr fontId="4"/>
  </si>
  <si>
    <t>R1</t>
  </si>
  <si>
    <t>Cation</t>
    <phoneticPr fontId="4"/>
  </si>
  <si>
    <t>Anion</t>
    <phoneticPr fontId="4"/>
  </si>
  <si>
    <t>*2 : Item were not detected.</t>
    <phoneticPr fontId="2"/>
  </si>
  <si>
    <t xml:space="preserve">*1 : Mean of pH takes an average of hydrogen ion </t>
    <phoneticPr fontId="2"/>
  </si>
  <si>
    <t xml:space="preserve"> - : Items were not analyzed</t>
    <phoneticPr fontId="4"/>
  </si>
  <si>
    <t>-</t>
    <phoneticPr fontId="4"/>
  </si>
  <si>
    <t>*2</t>
    <phoneticPr fontId="4"/>
  </si>
  <si>
    <r>
      <t>mean</t>
    </r>
    <r>
      <rPr>
        <vertAlign val="superscript"/>
        <sz val="10"/>
        <color indexed="8"/>
        <rFont val="Times New Roman"/>
        <family val="1"/>
      </rPr>
      <t>*1</t>
    </r>
    <phoneticPr fontId="4"/>
  </si>
  <si>
    <t>(mg/L)</t>
    <phoneticPr fontId="4"/>
  </si>
  <si>
    <t>(meq/L)</t>
    <phoneticPr fontId="4"/>
  </si>
  <si>
    <t>(mS/m)</t>
    <phoneticPr fontId="4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</si>
  <si>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</si>
  <si>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Date</t>
    <phoneticPr fontId="4"/>
  </si>
  <si>
    <t>Transparency</t>
    <phoneticPr fontId="4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</si>
  <si>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4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</si>
  <si>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4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</si>
  <si>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4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</si>
  <si>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4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</si>
  <si>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4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</si>
  <si>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4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</si>
  <si>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4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</si>
  <si>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4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</si>
  <si>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4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</si>
  <si>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4"/>
  </si>
  <si>
    <t>Alkalinity</t>
    <phoneticPr fontId="4"/>
  </si>
  <si>
    <t>EC</t>
    <phoneticPr fontId="4"/>
  </si>
  <si>
    <t>pH</t>
    <phoneticPr fontId="4"/>
  </si>
  <si>
    <t>Temp.</t>
    <phoneticPr fontId="4"/>
  </si>
  <si>
    <t>Sampling</t>
    <phoneticPr fontId="4"/>
  </si>
  <si>
    <t>Site</t>
    <phoneticPr fontId="4"/>
  </si>
  <si>
    <t>Pandin Lake &amp; Ambulalakao Lake</t>
    <phoneticPr fontId="4"/>
  </si>
  <si>
    <t>Lake Name:</t>
    <phoneticPr fontId="4"/>
  </si>
  <si>
    <t>Philippines</t>
    <phoneticPr fontId="4"/>
  </si>
  <si>
    <t>Country:</t>
    <phoneticPr fontId="4"/>
  </si>
  <si>
    <t xml:space="preserve"> </t>
    <phoneticPr fontId="4"/>
  </si>
  <si>
    <t>2007.2-2007.12</t>
    <phoneticPr fontId="4"/>
  </si>
  <si>
    <t>Duration:</t>
    <phoneticPr fontId="4"/>
  </si>
  <si>
    <t>Mandatory Parameters : 4 times/year</t>
    <phoneticPr fontId="4"/>
  </si>
  <si>
    <t>Mandatory Parameters : Once/year</t>
    <phoneticPr fontId="4"/>
  </si>
  <si>
    <t>Station1</t>
    <phoneticPr fontId="4"/>
  </si>
  <si>
    <t>sky blue</t>
    <phoneticPr fontId="4"/>
  </si>
  <si>
    <t>(Ban Pong Chang)</t>
    <phoneticPr fontId="4"/>
  </si>
  <si>
    <t>Station2</t>
    <phoneticPr fontId="4"/>
  </si>
  <si>
    <t xml:space="preserve"> </t>
  </si>
  <si>
    <t>Duration:</t>
  </si>
  <si>
    <t>2007.3-2007.12</t>
  </si>
  <si>
    <t>Country:</t>
  </si>
  <si>
    <t>Lake Name:</t>
  </si>
  <si>
    <t>Site</t>
  </si>
  <si>
    <t>Temp.</t>
  </si>
  <si>
    <t>pH</t>
  </si>
  <si>
    <t>COD</t>
  </si>
  <si>
    <t>Water</t>
  </si>
  <si>
    <t>Date</t>
  </si>
  <si>
    <t>(oC)</t>
  </si>
  <si>
    <t>(mS/m)</t>
  </si>
  <si>
    <t>(meq/L)</t>
  </si>
  <si>
    <t>(mg/L)</t>
  </si>
  <si>
    <t>(m)</t>
  </si>
  <si>
    <t>color</t>
  </si>
  <si>
    <t>sky blue</t>
  </si>
  <si>
    <t>(Ban Pong Chang)</t>
  </si>
  <si>
    <t>-</t>
  </si>
  <si>
    <t>mean*1</t>
  </si>
  <si>
    <t>Station2</t>
  </si>
  <si>
    <t>(Ban Pang Pueng)</t>
  </si>
  <si>
    <t>note</t>
  </si>
  <si>
    <t xml:space="preserve"> - : Items were not analyzed</t>
  </si>
  <si>
    <t xml:space="preserve">*1 : Mean of pH takes an average of hydrogen ion </t>
  </si>
  <si>
    <t>#Alkalinity value from titration on site</t>
  </si>
  <si>
    <t>#Annual preticipation amount: 1704.2mm</t>
  </si>
  <si>
    <t>X</t>
  </si>
  <si>
    <t>SO42-</t>
    <phoneticPr fontId="4"/>
  </si>
  <si>
    <t>NO3-</t>
    <phoneticPr fontId="4"/>
  </si>
  <si>
    <t>Cl-</t>
    <phoneticPr fontId="4"/>
  </si>
  <si>
    <t>NH4+</t>
    <phoneticPr fontId="4"/>
  </si>
  <si>
    <t>Na+</t>
    <phoneticPr fontId="4"/>
  </si>
  <si>
    <t>K+</t>
    <phoneticPr fontId="4"/>
  </si>
  <si>
    <t>Ca2+</t>
    <phoneticPr fontId="4"/>
  </si>
  <si>
    <t>Mg2+</t>
    <phoneticPr fontId="4"/>
  </si>
  <si>
    <t>PO43-</t>
    <phoneticPr fontId="4"/>
  </si>
  <si>
    <t>NO2-</t>
    <phoneticPr fontId="4"/>
  </si>
  <si>
    <t>mean*1</t>
    <phoneticPr fontId="4"/>
  </si>
  <si>
    <t>O</t>
    <phoneticPr fontId="4"/>
  </si>
  <si>
    <t>R2</t>
    <phoneticPr fontId="4"/>
  </si>
  <si>
    <t>Vachiralongkorn Dam</t>
    <phoneticPr fontId="4"/>
  </si>
  <si>
    <t>Thailand</t>
    <phoneticPr fontId="4"/>
  </si>
  <si>
    <t>There were errors in the IAE results for the Ambulalakao Lake data in Philippines and Vachiralongkorn Dam in Thailand for 2007.</t>
    <phoneticPr fontId="2"/>
  </si>
  <si>
    <t>note</t>
    <phoneticPr fontId="4"/>
  </si>
  <si>
    <t>Appendix 6</t>
    <phoneticPr fontId="2"/>
  </si>
  <si>
    <t>Corrigenda of Inland Aquatic Environment Monitoring</t>
    <phoneticPr fontId="2"/>
  </si>
  <si>
    <t>The Page and table number correspond to those of Data Report 2007.</t>
    <phoneticPr fontId="2"/>
  </si>
  <si>
    <t>P.221  Table 6.4(7) Result of Inland Aquatic Environment Monitoring</t>
    <phoneticPr fontId="4"/>
  </si>
  <si>
    <t>P.223  Table 6.4(9) Result of Inland Aquatic Environment Monitoring</t>
    <phoneticPr fontId="4"/>
  </si>
  <si>
    <t>*1: Less than determination/detection limit.</t>
    <phoneticPr fontId="2"/>
  </si>
  <si>
    <t xml:space="preserve"> - : No analysis or measurement.</t>
  </si>
  <si>
    <t>&lt;0.10*1</t>
  </si>
  <si>
    <t>&lt;0.003*1</t>
  </si>
  <si>
    <t>mg/L</t>
    <phoneticPr fontId="15"/>
  </si>
  <si>
    <t>m</t>
    <phoneticPr fontId="15"/>
  </si>
  <si>
    <t>meq/L</t>
    <phoneticPr fontId="15"/>
  </si>
  <si>
    <t>mS/m</t>
    <phoneticPr fontId="15"/>
  </si>
  <si>
    <t>DOC</t>
  </si>
  <si>
    <r>
      <t>NO</t>
    </r>
    <r>
      <rPr>
        <vertAlign val="subscript"/>
        <sz val="11"/>
        <rFont val="Times New Roman"/>
        <family val="1"/>
      </rPr>
      <t>2</t>
    </r>
    <r>
      <rPr>
        <vertAlign val="superscript"/>
        <sz val="11"/>
        <rFont val="Times New Roman"/>
        <family val="1"/>
      </rPr>
      <t>-</t>
    </r>
    <phoneticPr fontId="15"/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</si>
  <si>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3-</t>
    </r>
    <phoneticPr fontId="15"/>
  </si>
  <si>
    <t>Transparency</t>
  </si>
  <si>
    <r>
      <t>Mg</t>
    </r>
    <r>
      <rPr>
        <vertAlign val="superscript"/>
        <sz val="11"/>
        <rFont val="Times New Roman"/>
        <family val="1"/>
      </rPr>
      <t>2+</t>
    </r>
    <phoneticPr fontId="15"/>
  </si>
  <si>
    <r>
      <t>Ca</t>
    </r>
    <r>
      <rPr>
        <vertAlign val="superscript"/>
        <sz val="11"/>
        <rFont val="Times New Roman"/>
        <family val="1"/>
      </rPr>
      <t>2+</t>
    </r>
    <phoneticPr fontId="15"/>
  </si>
  <si>
    <r>
      <t>K</t>
    </r>
    <r>
      <rPr>
        <vertAlign val="superscript"/>
        <sz val="11"/>
        <rFont val="Times New Roman"/>
        <family val="1"/>
      </rPr>
      <t>+</t>
    </r>
    <phoneticPr fontId="15"/>
  </si>
  <si>
    <r>
      <t>Na</t>
    </r>
    <r>
      <rPr>
        <vertAlign val="superscript"/>
        <sz val="11"/>
        <rFont val="Times New Roman"/>
        <family val="1"/>
      </rPr>
      <t>+</t>
    </r>
    <phoneticPr fontId="15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</si>
  <si>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15"/>
  </si>
  <si>
    <r>
      <t>Cl</t>
    </r>
    <r>
      <rPr>
        <vertAlign val="superscript"/>
        <sz val="11"/>
        <rFont val="Times New Roman"/>
        <family val="1"/>
      </rPr>
      <t>-</t>
    </r>
    <phoneticPr fontId="15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</si>
  <si>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15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</si>
  <si>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15"/>
  </si>
  <si>
    <t>Gran's ANC</t>
  </si>
  <si>
    <t>Alkalinity</t>
  </si>
  <si>
    <t>EC</t>
  </si>
  <si>
    <t>P.285  Table 6.5.12 Annual mean values of each parameters  from 2022 to 2023 at Baru River (Malaysia)</t>
    <phoneticPr fontId="2"/>
  </si>
  <si>
    <t>Appendix 6-3</t>
    <phoneticPr fontId="2"/>
  </si>
  <si>
    <t>Kuala Tahan</t>
  </si>
  <si>
    <t>Baru River*6</t>
  </si>
  <si>
    <t>Malaysia</t>
  </si>
  <si>
    <t>(mg/L)</t>
    <phoneticPr fontId="2"/>
  </si>
  <si>
    <t>(meq/L)</t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</si>
  <si>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</si>
  <si>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</si>
  <si>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</si>
  <si>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</si>
  <si>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</si>
  <si>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</si>
  <si>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</si>
  <si>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</si>
  <si>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t>Location</t>
    <phoneticPr fontId="2"/>
  </si>
  <si>
    <t>Country</t>
    <phoneticPr fontId="4"/>
  </si>
  <si>
    <t>P.282  Table 6.4.10 Summary of Inland Aquatic Environment Monitoring</t>
    <phoneticPr fontId="2"/>
  </si>
  <si>
    <t>Appendix 6-2</t>
    <phoneticPr fontId="2"/>
  </si>
  <si>
    <t>Օ</t>
  </si>
  <si>
    <t>River</t>
    <phoneticPr fontId="2"/>
  </si>
  <si>
    <t>Baru</t>
    <phoneticPr fontId="2"/>
  </si>
  <si>
    <t># When the value is under detection limit, it is considered as "0". Then the average and R1R2 were calculated by using it.</t>
  </si>
  <si>
    <t>*2: Mean of pH takes an average of hydrogen ion.</t>
    <phoneticPr fontId="2"/>
  </si>
  <si>
    <t>*1: Less than determination limit.</t>
    <phoneticPr fontId="2"/>
  </si>
  <si>
    <t>&lt;0.10*1</t>
    <phoneticPr fontId="2"/>
  </si>
  <si>
    <t>mean</t>
  </si>
  <si>
    <t>River</t>
  </si>
  <si>
    <t>&lt;0.2*1</t>
    <phoneticPr fontId="2"/>
  </si>
  <si>
    <t>Baru</t>
  </si>
  <si>
    <t>T-P</t>
  </si>
  <si>
    <t>TOC</t>
  </si>
  <si>
    <t>PO43-</t>
  </si>
  <si>
    <t>Mandatory Parameters: Once/year</t>
    <phoneticPr fontId="2"/>
  </si>
  <si>
    <t>mean*2</t>
  </si>
  <si>
    <r>
      <t>(</t>
    </r>
    <r>
      <rPr>
        <vertAlign val="superscript"/>
        <sz val="11"/>
        <rFont val="Times New Roman"/>
        <family val="1"/>
      </rPr>
      <t>o</t>
    </r>
    <r>
      <rPr>
        <sz val="11"/>
        <rFont val="Times New Roman"/>
        <family val="1"/>
      </rPr>
      <t>C)</t>
    </r>
  </si>
  <si>
    <t>Mandatory Parameters: 4 times/year</t>
    <phoneticPr fontId="2"/>
  </si>
  <si>
    <t>(See below)</t>
  </si>
  <si>
    <t>Lake/Stream:</t>
  </si>
  <si>
    <t>Malaysia</t>
    <phoneticPr fontId="2"/>
  </si>
  <si>
    <t>2023.2.-2023.12.</t>
  </si>
  <si>
    <t>P.276  Table 6.4.4 Result of Inland Aquatic Environment Monitoring</t>
    <phoneticPr fontId="4"/>
  </si>
  <si>
    <t>Appendix 6-1</t>
    <phoneticPr fontId="2"/>
  </si>
  <si>
    <t>The Page and table number correspond to those of Data Report 2023.</t>
    <phoneticPr fontId="2"/>
  </si>
  <si>
    <t>There were errors in the IAE results for the Baru River data in Malaysia for 2023.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</si>
</sst>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dd\-mmm\-yy"/>
    <numFmt numFmtId="177" formatCode="0.0_ "/>
    <numFmt numFmtId="178" formatCode="0.0"/>
    <numFmt numFmtId="179" formatCode="0.000"/>
    <numFmt numFmtId="180" formatCode="0.000_ "/>
    <numFmt numFmtId="181" formatCode="0.00_);[Red]\(0.00\)"/>
    <numFmt numFmtId="182" formatCode="0.000_);[Red]\(0.000\)"/>
    <numFmt numFmtId="183" formatCode="0.0_);[Red]\(0.0\)"/>
    <numFmt numFmtId="184" formatCode="0.000_);[Red]\(0.0\)"/>
    <numFmt numFmtId="185" formatCode="0.00_);[Red]\(0.0\)"/>
    <numFmt numFmtId="186" formatCode="0.00_ "/>
    <numFmt numFmtId="187" formatCode="[$-409]d\-mmm\-yy;@"/>
    <numFmt numFmtId="188" formatCode="0_);[Red]\(0\)"/>
  </numFmts>
  <fonts count="24" x14ac:knownFonts="1">
    <font>
      <sz val="10"/>
      <name val="ＭＳ 明朝"/>
      <family val="1"/>
      <charset val="128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vertAlign val="superscript"/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4"/>
      <name val="Times New Roman"/>
      <family val="1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6"/>
      <name val="ＭＳ Ｐゴシック"/>
      <family val="3"/>
      <charset val="128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sz val="6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8"/>
      <name val="Times New Roman"/>
      <family val="1"/>
    </font>
    <font>
      <sz val="1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2" fillId="0" borderId="0"/>
  </cellStyleXfs>
  <cellXfs count="242">
    <xf numFmtId="0" fontId="0" fillId="0" borderId="0" xfId="0"/>
    <xf numFmtId="0" fontId="1" fillId="2" borderId="0" xfId="0" applyFont="1" applyFill="1"/>
    <xf numFmtId="176" fontId="1" fillId="2" borderId="0" xfId="0" applyNumberFormat="1" applyFont="1" applyFill="1"/>
    <xf numFmtId="177" fontId="1" fillId="2" borderId="1" xfId="0" applyNumberFormat="1" applyFont="1" applyFill="1" applyBorder="1"/>
    <xf numFmtId="176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/>
    <xf numFmtId="179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/>
    <xf numFmtId="177" fontId="1" fillId="2" borderId="1" xfId="0" applyNumberFormat="1" applyFont="1" applyFill="1" applyBorder="1" applyAlignment="1">
      <alignment horizontal="center"/>
    </xf>
    <xf numFmtId="0" fontId="1" fillId="2" borderId="5" xfId="0" applyFont="1" applyFill="1" applyBorder="1"/>
    <xf numFmtId="178" fontId="1" fillId="2" borderId="1" xfId="0" applyNumberFormat="1" applyFont="1" applyFill="1" applyBorder="1"/>
    <xf numFmtId="176" fontId="1" fillId="2" borderId="5" xfId="0" applyNumberFormat="1" applyFont="1" applyFill="1" applyBorder="1" applyAlignment="1">
      <alignment horizontal="center"/>
    </xf>
    <xf numFmtId="0" fontId="1" fillId="2" borderId="6" xfId="0" applyFont="1" applyFill="1" applyBorder="1"/>
    <xf numFmtId="0" fontId="1" fillId="2" borderId="1" xfId="0" applyFont="1" applyFill="1" applyBorder="1" applyAlignment="1">
      <alignment horizontal="center"/>
    </xf>
    <xf numFmtId="176" fontId="1" fillId="2" borderId="7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82" fontId="1" fillId="2" borderId="1" xfId="0" applyNumberFormat="1" applyFont="1" applyFill="1" applyBorder="1" applyAlignment="1">
      <alignment horizontal="center"/>
    </xf>
    <xf numFmtId="181" fontId="1" fillId="2" borderId="1" xfId="0" applyNumberFormat="1" applyFont="1" applyFill="1" applyBorder="1"/>
    <xf numFmtId="0" fontId="1" fillId="2" borderId="3" xfId="0" applyFont="1" applyFill="1" applyBorder="1" applyAlignment="1">
      <alignment horizontal="center"/>
    </xf>
    <xf numFmtId="181" fontId="1" fillId="2" borderId="3" xfId="0" applyNumberFormat="1" applyFont="1" applyFill="1" applyBorder="1" applyAlignment="1">
      <alignment horizontal="center"/>
    </xf>
    <xf numFmtId="182" fontId="1" fillId="2" borderId="1" xfId="0" applyNumberFormat="1" applyFont="1" applyFill="1" applyBorder="1" applyAlignment="1">
      <alignment horizontal="right"/>
    </xf>
    <xf numFmtId="0" fontId="1" fillId="2" borderId="0" xfId="0" applyFont="1" applyFill="1" applyAlignment="1">
      <alignment horizontal="center"/>
    </xf>
    <xf numFmtId="2" fontId="1" fillId="2" borderId="0" xfId="0" applyNumberFormat="1" applyFont="1" applyFill="1" applyAlignment="1">
      <alignment horizontal="center"/>
    </xf>
    <xf numFmtId="2" fontId="1" fillId="2" borderId="3" xfId="0" applyNumberFormat="1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176" fontId="1" fillId="2" borderId="3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79" fontId="1" fillId="2" borderId="5" xfId="0" applyNumberFormat="1" applyFont="1" applyFill="1" applyBorder="1" applyAlignment="1">
      <alignment horizontal="center"/>
    </xf>
    <xf numFmtId="183" fontId="1" fillId="2" borderId="11" xfId="0" applyNumberFormat="1" applyFont="1" applyFill="1" applyBorder="1" applyAlignment="1">
      <alignment horizontal="center"/>
    </xf>
    <xf numFmtId="183" fontId="1" fillId="2" borderId="5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40" fontId="1" fillId="2" borderId="5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5" fillId="2" borderId="0" xfId="0" applyFont="1" applyFill="1"/>
    <xf numFmtId="0" fontId="9" fillId="2" borderId="0" xfId="0" applyFont="1" applyFill="1"/>
    <xf numFmtId="0" fontId="1" fillId="0" borderId="3" xfId="0" applyFont="1" applyBorder="1" applyAlignment="1">
      <alignment horizontal="center"/>
    </xf>
    <xf numFmtId="181" fontId="1" fillId="0" borderId="3" xfId="0" applyNumberFormat="1" applyFont="1" applyBorder="1" applyAlignment="1">
      <alignment horizontal="center"/>
    </xf>
    <xf numFmtId="178" fontId="1" fillId="0" borderId="1" xfId="0" applyNumberFormat="1" applyFont="1" applyBorder="1" applyAlignment="1">
      <alignment horizontal="center"/>
    </xf>
    <xf numFmtId="181" fontId="1" fillId="0" borderId="1" xfId="0" applyNumberFormat="1" applyFont="1" applyBorder="1" applyAlignment="1">
      <alignment horizontal="right"/>
    </xf>
    <xf numFmtId="182" fontId="1" fillId="0" borderId="1" xfId="0" applyNumberFormat="1" applyFont="1" applyBorder="1"/>
    <xf numFmtId="181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181" fontId="1" fillId="0" borderId="1" xfId="0" applyNumberFormat="1" applyFont="1" applyBorder="1" applyAlignment="1">
      <alignment horizontal="center"/>
    </xf>
    <xf numFmtId="178" fontId="1" fillId="0" borderId="1" xfId="0" applyNumberFormat="1" applyFont="1" applyBorder="1"/>
    <xf numFmtId="177" fontId="1" fillId="0" borderId="3" xfId="0" applyNumberFormat="1" applyFont="1" applyBorder="1"/>
    <xf numFmtId="179" fontId="1" fillId="0" borderId="3" xfId="0" applyNumberFormat="1" applyFont="1" applyBorder="1" applyAlignment="1">
      <alignment horizontal="center"/>
    </xf>
    <xf numFmtId="177" fontId="1" fillId="0" borderId="1" xfId="0" applyNumberFormat="1" applyFont="1" applyBorder="1"/>
    <xf numFmtId="177" fontId="1" fillId="0" borderId="4" xfId="0" applyNumberFormat="1" applyFont="1" applyBorder="1"/>
    <xf numFmtId="180" fontId="1" fillId="0" borderId="1" xfId="0" applyNumberFormat="1" applyFont="1" applyBorder="1"/>
    <xf numFmtId="177" fontId="1" fillId="0" borderId="1" xfId="0" applyNumberFormat="1" applyFont="1" applyBorder="1" applyAlignment="1">
      <alignment horizontal="center"/>
    </xf>
    <xf numFmtId="180" fontId="1" fillId="0" borderId="1" xfId="0" applyNumberFormat="1" applyFont="1" applyBorder="1" applyAlignment="1">
      <alignment horizontal="center"/>
    </xf>
    <xf numFmtId="178" fontId="1" fillId="0" borderId="2" xfId="0" applyNumberFormat="1" applyFont="1" applyBorder="1"/>
    <xf numFmtId="2" fontId="1" fillId="2" borderId="5" xfId="0" applyNumberFormat="1" applyFont="1" applyFill="1" applyBorder="1" applyAlignment="1">
      <alignment horizontal="center"/>
    </xf>
    <xf numFmtId="178" fontId="1" fillId="2" borderId="0" xfId="0" applyNumberFormat="1" applyFont="1" applyFill="1" applyAlignment="1">
      <alignment horizontal="center"/>
    </xf>
    <xf numFmtId="2" fontId="1" fillId="2" borderId="4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77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78" fontId="1" fillId="2" borderId="3" xfId="0" applyNumberFormat="1" applyFont="1" applyFill="1" applyBorder="1" applyAlignment="1">
      <alignment horizontal="center"/>
    </xf>
    <xf numFmtId="182" fontId="1" fillId="2" borderId="3" xfId="0" applyNumberFormat="1" applyFont="1" applyFill="1" applyBorder="1" applyAlignment="1">
      <alignment horizontal="center"/>
    </xf>
    <xf numFmtId="176" fontId="10" fillId="2" borderId="5" xfId="0" applyNumberFormat="1" applyFont="1" applyFill="1" applyBorder="1" applyAlignment="1">
      <alignment horizontal="center"/>
    </xf>
    <xf numFmtId="179" fontId="1" fillId="2" borderId="1" xfId="0" applyNumberFormat="1" applyFont="1" applyFill="1" applyBorder="1" applyAlignment="1">
      <alignment horizontal="center"/>
    </xf>
    <xf numFmtId="181" fontId="1" fillId="2" borderId="1" xfId="0" applyNumberFormat="1" applyFont="1" applyFill="1" applyBorder="1" applyAlignment="1">
      <alignment horizontal="center"/>
    </xf>
    <xf numFmtId="183" fontId="1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178" fontId="1" fillId="2" borderId="1" xfId="0" applyNumberFormat="1" applyFont="1" applyFill="1" applyBorder="1" applyAlignment="1">
      <alignment horizontal="center"/>
    </xf>
    <xf numFmtId="183" fontId="1" fillId="0" borderId="3" xfId="0" applyNumberFormat="1" applyFont="1" applyBorder="1" applyAlignment="1">
      <alignment horizontal="center"/>
    </xf>
    <xf numFmtId="183" fontId="1" fillId="2" borderId="3" xfId="0" applyNumberFormat="1" applyFont="1" applyFill="1" applyBorder="1" applyAlignment="1">
      <alignment horizontal="center"/>
    </xf>
    <xf numFmtId="183" fontId="1" fillId="0" borderId="5" xfId="0" applyNumberFormat="1" applyFont="1" applyBorder="1" applyAlignment="1">
      <alignment horizontal="center"/>
    </xf>
    <xf numFmtId="181" fontId="1" fillId="0" borderId="5" xfId="0" applyNumberFormat="1" applyFont="1" applyBorder="1" applyAlignment="1">
      <alignment horizontal="center"/>
    </xf>
    <xf numFmtId="181" fontId="1" fillId="2" borderId="5" xfId="0" applyNumberFormat="1" applyFont="1" applyFill="1" applyBorder="1" applyAlignment="1">
      <alignment horizontal="center"/>
    </xf>
    <xf numFmtId="183" fontId="1" fillId="0" borderId="1" xfId="0" applyNumberFormat="1" applyFont="1" applyBorder="1" applyAlignment="1">
      <alignment horizontal="center"/>
    </xf>
    <xf numFmtId="176" fontId="1" fillId="2" borderId="2" xfId="0" applyNumberFormat="1" applyFont="1" applyFill="1" applyBorder="1" applyAlignment="1">
      <alignment horizontal="center"/>
    </xf>
    <xf numFmtId="183" fontId="1" fillId="0" borderId="1" xfId="0" applyNumberFormat="1" applyFont="1" applyBorder="1"/>
    <xf numFmtId="0" fontId="1" fillId="2" borderId="13" xfId="0" applyFont="1" applyFill="1" applyBorder="1"/>
    <xf numFmtId="0" fontId="1" fillId="2" borderId="13" xfId="0" applyFont="1" applyFill="1" applyBorder="1" applyAlignment="1">
      <alignment horizontal="right"/>
    </xf>
    <xf numFmtId="0" fontId="1" fillId="2" borderId="10" xfId="0" applyFont="1" applyFill="1" applyBorder="1"/>
    <xf numFmtId="0" fontId="1" fillId="2" borderId="14" xfId="0" applyFont="1" applyFill="1" applyBorder="1"/>
    <xf numFmtId="0" fontId="1" fillId="2" borderId="9" xfId="0" applyFont="1" applyFill="1" applyBorder="1"/>
    <xf numFmtId="0" fontId="1" fillId="2" borderId="11" xfId="0" applyFont="1" applyFill="1" applyBorder="1" applyAlignment="1">
      <alignment horizontal="left"/>
    </xf>
    <xf numFmtId="176" fontId="1" fillId="2" borderId="8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178" fontId="1" fillId="2" borderId="0" xfId="0" applyNumberFormat="1" applyFont="1" applyFill="1" applyAlignment="1">
      <alignment horizontal="right"/>
    </xf>
    <xf numFmtId="183" fontId="1" fillId="2" borderId="0" xfId="0" applyNumberFormat="1" applyFont="1" applyFill="1" applyAlignment="1">
      <alignment horizontal="right"/>
    </xf>
    <xf numFmtId="176" fontId="1" fillId="2" borderId="14" xfId="0" applyNumberFormat="1" applyFont="1" applyFill="1" applyBorder="1"/>
    <xf numFmtId="176" fontId="1" fillId="2" borderId="0" xfId="0" applyNumberFormat="1" applyFont="1" applyFill="1" applyAlignment="1">
      <alignment horizontal="center"/>
    </xf>
    <xf numFmtId="178" fontId="1" fillId="0" borderId="0" xfId="0" applyNumberFormat="1" applyFont="1"/>
    <xf numFmtId="177" fontId="1" fillId="0" borderId="0" xfId="0" applyNumberFormat="1" applyFont="1"/>
    <xf numFmtId="0" fontId="1" fillId="2" borderId="6" xfId="0" applyFont="1" applyFill="1" applyBorder="1" applyAlignment="1">
      <alignment horizontal="left"/>
    </xf>
    <xf numFmtId="0" fontId="1" fillId="2" borderId="1" xfId="0" applyFont="1" applyFill="1" applyBorder="1"/>
    <xf numFmtId="179" fontId="1" fillId="0" borderId="1" xfId="0" applyNumberFormat="1" applyFont="1" applyBorder="1" applyAlignment="1">
      <alignment horizontal="center"/>
    </xf>
    <xf numFmtId="0" fontId="1" fillId="2" borderId="11" xfId="0" applyFont="1" applyFill="1" applyBorder="1"/>
    <xf numFmtId="0" fontId="1" fillId="0" borderId="0" xfId="0" applyFont="1"/>
    <xf numFmtId="0" fontId="3" fillId="0" borderId="14" xfId="0" applyFont="1" applyBorder="1"/>
    <xf numFmtId="178" fontId="1" fillId="0" borderId="8" xfId="0" applyNumberFormat="1" applyFont="1" applyBorder="1" applyAlignment="1">
      <alignment horizontal="center"/>
    </xf>
    <xf numFmtId="181" fontId="1" fillId="0" borderId="8" xfId="0" applyNumberFormat="1" applyFont="1" applyBorder="1" applyAlignment="1">
      <alignment horizontal="right"/>
    </xf>
    <xf numFmtId="182" fontId="1" fillId="0" borderId="8" xfId="0" applyNumberFormat="1" applyFont="1" applyBorder="1"/>
    <xf numFmtId="181" fontId="1" fillId="0" borderId="8" xfId="0" applyNumberFormat="1" applyFont="1" applyBorder="1"/>
    <xf numFmtId="181" fontId="1" fillId="2" borderId="8" xfId="0" applyNumberFormat="1" applyFont="1" applyFill="1" applyBorder="1"/>
    <xf numFmtId="182" fontId="1" fillId="2" borderId="8" xfId="0" applyNumberFormat="1" applyFont="1" applyFill="1" applyBorder="1" applyAlignment="1">
      <alignment horizontal="center"/>
    </xf>
    <xf numFmtId="182" fontId="1" fillId="2" borderId="12" xfId="0" applyNumberFormat="1" applyFont="1" applyFill="1" applyBorder="1" applyAlignment="1">
      <alignment horizontal="center"/>
    </xf>
    <xf numFmtId="176" fontId="6" fillId="2" borderId="0" xfId="0" applyNumberFormat="1" applyFont="1" applyFill="1" applyAlignment="1">
      <alignment horizontal="center"/>
    </xf>
    <xf numFmtId="177" fontId="1" fillId="2" borderId="0" xfId="0" applyNumberFormat="1" applyFont="1" applyFill="1"/>
    <xf numFmtId="0" fontId="11" fillId="0" borderId="0" xfId="0" applyFont="1"/>
    <xf numFmtId="176" fontId="11" fillId="0" borderId="0" xfId="0" applyNumberFormat="1" applyFont="1"/>
    <xf numFmtId="0" fontId="3" fillId="0" borderId="0" xfId="0" applyFont="1"/>
    <xf numFmtId="176" fontId="3" fillId="0" borderId="0" xfId="0" applyNumberFormat="1" applyFont="1"/>
    <xf numFmtId="183" fontId="13" fillId="0" borderId="0" xfId="2" applyNumberFormat="1" applyFont="1"/>
    <xf numFmtId="184" fontId="13" fillId="0" borderId="0" xfId="2" applyNumberFormat="1" applyFont="1"/>
    <xf numFmtId="0" fontId="13" fillId="0" borderId="0" xfId="2" applyFont="1"/>
    <xf numFmtId="185" fontId="13" fillId="0" borderId="0" xfId="2" applyNumberFormat="1" applyFont="1"/>
    <xf numFmtId="183" fontId="13" fillId="0" borderId="15" xfId="2" applyNumberFormat="1" applyFont="1" applyBorder="1" applyAlignment="1">
      <alignment horizontal="center"/>
    </xf>
    <xf numFmtId="184" fontId="13" fillId="0" borderId="15" xfId="2" applyNumberFormat="1" applyFont="1" applyBorder="1" applyAlignment="1">
      <alignment horizontal="center"/>
    </xf>
    <xf numFmtId="0" fontId="13" fillId="0" borderId="15" xfId="2" applyFont="1" applyBorder="1" applyAlignment="1">
      <alignment horizontal="center"/>
    </xf>
    <xf numFmtId="185" fontId="13" fillId="0" borderId="15" xfId="2" applyNumberFormat="1" applyFont="1" applyBorder="1" applyAlignment="1">
      <alignment horizontal="center"/>
    </xf>
    <xf numFmtId="185" fontId="14" fillId="0" borderId="15" xfId="2" applyNumberFormat="1" applyFont="1" applyBorder="1" applyAlignment="1">
      <alignment horizontal="center"/>
    </xf>
    <xf numFmtId="0" fontId="13" fillId="0" borderId="0" xfId="0" applyFont="1"/>
    <xf numFmtId="183" fontId="13" fillId="0" borderId="0" xfId="2" applyNumberFormat="1" applyFont="1" applyAlignment="1">
      <alignment horizontal="center"/>
    </xf>
    <xf numFmtId="184" fontId="13" fillId="0" borderId="0" xfId="2" applyNumberFormat="1" applyFont="1" applyAlignment="1">
      <alignment horizontal="center"/>
    </xf>
    <xf numFmtId="0" fontId="13" fillId="0" borderId="0" xfId="2" applyFont="1" applyAlignment="1">
      <alignment horizontal="center"/>
    </xf>
    <xf numFmtId="185" fontId="13" fillId="0" borderId="0" xfId="2" applyNumberFormat="1" applyFont="1" applyAlignment="1">
      <alignment horizontal="center"/>
    </xf>
    <xf numFmtId="185" fontId="14" fillId="0" borderId="0" xfId="2" applyNumberFormat="1" applyFont="1" applyAlignment="1">
      <alignment horizontal="center"/>
    </xf>
    <xf numFmtId="183" fontId="13" fillId="0" borderId="14" xfId="2" applyNumberFormat="1" applyFont="1" applyBorder="1" applyAlignment="1">
      <alignment horizontal="center"/>
    </xf>
    <xf numFmtId="184" fontId="13" fillId="0" borderId="14" xfId="2" applyNumberFormat="1" applyFont="1" applyBorder="1" applyAlignment="1">
      <alignment horizontal="center"/>
    </xf>
    <xf numFmtId="0" fontId="13" fillId="0" borderId="14" xfId="2" applyFont="1" applyBorder="1" applyAlignment="1">
      <alignment horizontal="center"/>
    </xf>
    <xf numFmtId="185" fontId="13" fillId="0" borderId="14" xfId="2" applyNumberFormat="1" applyFont="1" applyBorder="1" applyAlignment="1">
      <alignment horizontal="center"/>
    </xf>
    <xf numFmtId="185" fontId="14" fillId="0" borderId="14" xfId="2" applyNumberFormat="1" applyFont="1" applyBorder="1" applyAlignment="1">
      <alignment horizontal="center"/>
    </xf>
    <xf numFmtId="183" fontId="18" fillId="0" borderId="0" xfId="2" applyNumberFormat="1" applyFont="1" applyAlignment="1">
      <alignment horizontal="center"/>
    </xf>
    <xf numFmtId="0" fontId="13" fillId="0" borderId="17" xfId="1" applyFont="1" applyBorder="1" applyAlignment="1">
      <alignment horizontal="center"/>
    </xf>
    <xf numFmtId="0" fontId="19" fillId="0" borderId="17" xfId="2" applyFont="1" applyBorder="1"/>
    <xf numFmtId="0" fontId="20" fillId="0" borderId="0" xfId="0" applyFont="1"/>
    <xf numFmtId="183" fontId="20" fillId="0" borderId="0" xfId="2" applyNumberFormat="1" applyFont="1"/>
    <xf numFmtId="184" fontId="20" fillId="0" borderId="0" xfId="2" applyNumberFormat="1" applyFont="1"/>
    <xf numFmtId="0" fontId="20" fillId="0" borderId="0" xfId="2" applyFont="1"/>
    <xf numFmtId="185" fontId="20" fillId="0" borderId="0" xfId="2" applyNumberFormat="1" applyFont="1"/>
    <xf numFmtId="185" fontId="21" fillId="0" borderId="0" xfId="2" applyNumberFormat="1" applyFont="1"/>
    <xf numFmtId="0" fontId="19" fillId="0" borderId="0" xfId="0" applyFont="1" applyAlignment="1">
      <alignment vertical="top"/>
    </xf>
    <xf numFmtId="176" fontId="13" fillId="0" borderId="0" xfId="0" applyNumberFormat="1" applyFont="1"/>
    <xf numFmtId="0" fontId="19" fillId="0" borderId="0" xfId="0" applyFont="1"/>
    <xf numFmtId="185" fontId="14" fillId="3" borderId="0" xfId="0" applyNumberFormat="1" applyFont="1" applyFill="1" applyAlignment="1">
      <alignment horizontal="center" vertical="center"/>
    </xf>
    <xf numFmtId="184" fontId="14" fillId="3" borderId="0" xfId="0" applyNumberFormat="1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185" fontId="14" fillId="3" borderId="14" xfId="0" applyNumberFormat="1" applyFont="1" applyFill="1" applyBorder="1" applyAlignment="1">
      <alignment horizontal="center" vertical="center"/>
    </xf>
    <xf numFmtId="184" fontId="14" fillId="3" borderId="14" xfId="0" applyNumberFormat="1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 wrapText="1"/>
    </xf>
    <xf numFmtId="185" fontId="14" fillId="0" borderId="0" xfId="0" applyNumberFormat="1" applyFont="1" applyAlignment="1">
      <alignment horizontal="center" vertical="center"/>
    </xf>
    <xf numFmtId="181" fontId="13" fillId="3" borderId="15" xfId="0" applyNumberFormat="1" applyFont="1" applyFill="1" applyBorder="1" applyAlignment="1">
      <alignment horizontal="center"/>
    </xf>
    <xf numFmtId="182" fontId="13" fillId="3" borderId="15" xfId="0" applyNumberFormat="1" applyFont="1" applyFill="1" applyBorder="1" applyAlignment="1">
      <alignment horizontal="center"/>
    </xf>
    <xf numFmtId="181" fontId="13" fillId="3" borderId="17" xfId="0" applyNumberFormat="1" applyFont="1" applyFill="1" applyBorder="1" applyAlignment="1">
      <alignment horizontal="center"/>
    </xf>
    <xf numFmtId="182" fontId="22" fillId="3" borderId="17" xfId="0" applyNumberFormat="1" applyFont="1" applyFill="1" applyBorder="1" applyAlignment="1">
      <alignment horizontal="center"/>
    </xf>
    <xf numFmtId="182" fontId="3" fillId="3" borderId="17" xfId="0" applyNumberFormat="1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/>
    </xf>
    <xf numFmtId="0" fontId="13" fillId="3" borderId="18" xfId="0" applyFont="1" applyFill="1" applyBorder="1"/>
    <xf numFmtId="0" fontId="20" fillId="0" borderId="15" xfId="0" applyFont="1" applyBorder="1"/>
    <xf numFmtId="181" fontId="20" fillId="0" borderId="0" xfId="0" applyNumberFormat="1" applyFont="1" applyAlignment="1">
      <alignment horizontal="center"/>
    </xf>
    <xf numFmtId="181" fontId="11" fillId="0" borderId="0" xfId="0" applyNumberFormat="1" applyFont="1" applyAlignment="1">
      <alignment horizontal="center"/>
    </xf>
    <xf numFmtId="182" fontId="11" fillId="0" borderId="0" xfId="0" applyNumberFormat="1" applyFont="1" applyAlignment="1">
      <alignment horizontal="center"/>
    </xf>
    <xf numFmtId="183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3" fillId="3" borderId="0" xfId="0" applyFont="1" applyFill="1"/>
    <xf numFmtId="177" fontId="13" fillId="3" borderId="0" xfId="0" applyNumberFormat="1" applyFont="1" applyFill="1"/>
    <xf numFmtId="177" fontId="13" fillId="3" borderId="0" xfId="0" applyNumberFormat="1" applyFont="1" applyFill="1" applyAlignment="1">
      <alignment horizontal="center"/>
    </xf>
    <xf numFmtId="178" fontId="13" fillId="3" borderId="0" xfId="0" applyNumberFormat="1" applyFont="1" applyFill="1"/>
    <xf numFmtId="176" fontId="13" fillId="3" borderId="0" xfId="0" applyNumberFormat="1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179" fontId="13" fillId="3" borderId="14" xfId="0" applyNumberFormat="1" applyFont="1" applyFill="1" applyBorder="1" applyAlignment="1">
      <alignment horizontal="center"/>
    </xf>
    <xf numFmtId="177" fontId="13" fillId="3" borderId="14" xfId="0" applyNumberFormat="1" applyFont="1" applyFill="1" applyBorder="1" applyAlignment="1">
      <alignment horizontal="center"/>
    </xf>
    <xf numFmtId="176" fontId="13" fillId="3" borderId="14" xfId="0" applyNumberFormat="1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179" fontId="1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1" fontId="13" fillId="3" borderId="0" xfId="0" applyNumberFormat="1" applyFont="1" applyFill="1" applyAlignment="1">
      <alignment horizontal="center"/>
    </xf>
    <xf numFmtId="179" fontId="13" fillId="3" borderId="8" xfId="0" applyNumberFormat="1" applyFont="1" applyFill="1" applyBorder="1" applyAlignment="1">
      <alignment horizontal="center"/>
    </xf>
    <xf numFmtId="177" fontId="13" fillId="3" borderId="8" xfId="0" applyNumberFormat="1" applyFont="1" applyFill="1" applyBorder="1" applyAlignment="1">
      <alignment horizontal="center"/>
    </xf>
    <xf numFmtId="1" fontId="13" fillId="3" borderId="8" xfId="0" applyNumberFormat="1" applyFont="1" applyFill="1" applyBorder="1" applyAlignment="1">
      <alignment horizontal="center"/>
    </xf>
    <xf numFmtId="176" fontId="13" fillId="3" borderId="8" xfId="0" applyNumberFormat="1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23" fillId="0" borderId="0" xfId="0" applyFont="1"/>
    <xf numFmtId="0" fontId="13" fillId="3" borderId="19" xfId="0" applyFont="1" applyFill="1" applyBorder="1" applyAlignment="1">
      <alignment horizontal="center"/>
    </xf>
    <xf numFmtId="181" fontId="13" fillId="3" borderId="19" xfId="0" applyNumberFormat="1" applyFont="1" applyFill="1" applyBorder="1" applyAlignment="1">
      <alignment horizontal="center"/>
    </xf>
    <xf numFmtId="176" fontId="13" fillId="3" borderId="19" xfId="0" applyNumberFormat="1" applyFont="1" applyFill="1" applyBorder="1" applyAlignment="1">
      <alignment horizontal="center"/>
    </xf>
    <xf numFmtId="0" fontId="13" fillId="3" borderId="0" xfId="0" applyFont="1" applyFill="1" applyAlignment="1">
      <alignment horizontal="left"/>
    </xf>
    <xf numFmtId="176" fontId="23" fillId="3" borderId="0" xfId="0" applyNumberFormat="1" applyFont="1" applyFill="1" applyAlignment="1">
      <alignment horizontal="center"/>
    </xf>
    <xf numFmtId="186" fontId="14" fillId="3" borderId="0" xfId="0" applyNumberFormat="1" applyFont="1" applyFill="1" applyAlignment="1">
      <alignment horizontal="center"/>
    </xf>
    <xf numFmtId="177" fontId="14" fillId="3" borderId="0" xfId="0" applyNumberFormat="1" applyFont="1" applyFill="1" applyAlignment="1">
      <alignment horizontal="center"/>
    </xf>
    <xf numFmtId="180" fontId="14" fillId="3" borderId="0" xfId="0" applyNumberFormat="1" applyFont="1" applyFill="1" applyAlignment="1">
      <alignment horizontal="center"/>
    </xf>
    <xf numFmtId="183" fontId="13" fillId="3" borderId="14" xfId="0" applyNumberFormat="1" applyFont="1" applyFill="1" applyBorder="1" applyAlignment="1">
      <alignment horizontal="center"/>
    </xf>
    <xf numFmtId="181" fontId="13" fillId="3" borderId="14" xfId="0" applyNumberFormat="1" applyFont="1" applyFill="1" applyBorder="1" applyAlignment="1">
      <alignment horizontal="center"/>
    </xf>
    <xf numFmtId="187" fontId="13" fillId="3" borderId="14" xfId="0" applyNumberFormat="1" applyFont="1" applyFill="1" applyBorder="1" applyAlignment="1">
      <alignment horizontal="center"/>
    </xf>
    <xf numFmtId="0" fontId="13" fillId="3" borderId="14" xfId="0" applyFont="1" applyFill="1" applyBorder="1" applyAlignment="1">
      <alignment horizontal="center"/>
    </xf>
    <xf numFmtId="181" fontId="13" fillId="3" borderId="0" xfId="0" applyNumberFormat="1" applyFont="1" applyFill="1" applyAlignment="1">
      <alignment horizontal="center"/>
    </xf>
    <xf numFmtId="183" fontId="13" fillId="3" borderId="0" xfId="0" applyNumberFormat="1" applyFont="1" applyFill="1" applyAlignment="1">
      <alignment horizontal="center"/>
    </xf>
    <xf numFmtId="181" fontId="13" fillId="0" borderId="0" xfId="0" applyNumberFormat="1" applyFont="1" applyAlignment="1">
      <alignment horizontal="center" vertical="center"/>
    </xf>
    <xf numFmtId="187" fontId="13" fillId="3" borderId="0" xfId="0" applyNumberFormat="1" applyFont="1" applyFill="1" applyAlignment="1">
      <alignment horizontal="center"/>
    </xf>
    <xf numFmtId="181" fontId="13" fillId="3" borderId="0" xfId="0" applyNumberFormat="1" applyFont="1" applyFill="1" applyAlignment="1">
      <alignment horizontal="center" vertical="center"/>
    </xf>
    <xf numFmtId="183" fontId="13" fillId="3" borderId="8" xfId="0" applyNumberFormat="1" applyFont="1" applyFill="1" applyBorder="1" applyAlignment="1">
      <alignment horizontal="center"/>
    </xf>
    <xf numFmtId="181" fontId="13" fillId="3" borderId="8" xfId="0" applyNumberFormat="1" applyFont="1" applyFill="1" applyBorder="1" applyAlignment="1">
      <alignment horizontal="center"/>
    </xf>
    <xf numFmtId="187" fontId="13" fillId="3" borderId="8" xfId="0" applyNumberFormat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2" fontId="13" fillId="3" borderId="0" xfId="0" applyNumberFormat="1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4" fillId="3" borderId="0" xfId="0" applyFont="1" applyFill="1" applyAlignment="1">
      <alignment vertical="center" wrapText="1"/>
    </xf>
    <xf numFmtId="0" fontId="14" fillId="3" borderId="19" xfId="0" applyFont="1" applyFill="1" applyBorder="1" applyAlignment="1">
      <alignment vertical="center" wrapText="1"/>
    </xf>
    <xf numFmtId="0" fontId="13" fillId="3" borderId="19" xfId="0" applyFont="1" applyFill="1" applyBorder="1" applyAlignment="1">
      <alignment vertical="center"/>
    </xf>
    <xf numFmtId="0" fontId="13" fillId="3" borderId="19" xfId="0" applyFont="1" applyFill="1" applyBorder="1"/>
    <xf numFmtId="188" fontId="13" fillId="3" borderId="0" xfId="0" applyNumberFormat="1" applyFont="1" applyFill="1" applyAlignment="1">
      <alignment horizontal="center"/>
    </xf>
    <xf numFmtId="186" fontId="13" fillId="0" borderId="14" xfId="0" applyNumberFormat="1" applyFont="1" applyBorder="1" applyAlignment="1">
      <alignment horizontal="center"/>
    </xf>
    <xf numFmtId="186" fontId="13" fillId="3" borderId="14" xfId="0" applyNumberFormat="1" applyFont="1" applyFill="1" applyBorder="1" applyAlignment="1">
      <alignment horizontal="center"/>
    </xf>
    <xf numFmtId="180" fontId="13" fillId="3" borderId="14" xfId="0" applyNumberFormat="1" applyFont="1" applyFill="1" applyBorder="1" applyAlignment="1">
      <alignment horizontal="center"/>
    </xf>
    <xf numFmtId="181" fontId="14" fillId="3" borderId="0" xfId="0" applyNumberFormat="1" applyFont="1" applyFill="1" applyAlignment="1">
      <alignment horizontal="center"/>
    </xf>
    <xf numFmtId="186" fontId="14" fillId="0" borderId="0" xfId="0" applyNumberFormat="1" applyFont="1" applyAlignment="1">
      <alignment horizontal="center"/>
    </xf>
    <xf numFmtId="186" fontId="13" fillId="3" borderId="0" xfId="0" applyNumberFormat="1" applyFont="1" applyFill="1" applyAlignment="1">
      <alignment horizontal="center"/>
    </xf>
    <xf numFmtId="180" fontId="13" fillId="3" borderId="0" xfId="0" applyNumberFormat="1" applyFont="1" applyFill="1" applyAlignment="1">
      <alignment horizontal="center"/>
    </xf>
    <xf numFmtId="186" fontId="13" fillId="0" borderId="0" xfId="0" applyNumberFormat="1" applyFont="1" applyAlignment="1">
      <alignment horizontal="center"/>
    </xf>
    <xf numFmtId="180" fontId="13" fillId="0" borderId="0" xfId="0" applyNumberFormat="1" applyFont="1" applyAlignment="1">
      <alignment horizontal="center"/>
    </xf>
    <xf numFmtId="182" fontId="13" fillId="3" borderId="0" xfId="0" applyNumberFormat="1" applyFont="1" applyFill="1" applyAlignment="1">
      <alignment horizontal="center"/>
    </xf>
    <xf numFmtId="186" fontId="13" fillId="3" borderId="8" xfId="0" applyNumberFormat="1" applyFont="1" applyFill="1" applyBorder="1" applyAlignment="1">
      <alignment horizontal="center"/>
    </xf>
    <xf numFmtId="186" fontId="13" fillId="0" borderId="8" xfId="0" applyNumberFormat="1" applyFont="1" applyBorder="1" applyAlignment="1">
      <alignment horizontal="center"/>
    </xf>
    <xf numFmtId="182" fontId="13" fillId="3" borderId="8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40" fontId="13" fillId="3" borderId="0" xfId="0" applyNumberFormat="1" applyFont="1" applyFill="1" applyAlignment="1">
      <alignment horizontal="center"/>
    </xf>
    <xf numFmtId="176" fontId="13" fillId="3" borderId="0" xfId="0" applyNumberFormat="1" applyFont="1" applyFill="1"/>
    <xf numFmtId="15" fontId="14" fillId="3" borderId="0" xfId="0" applyNumberFormat="1" applyFont="1" applyFill="1"/>
    <xf numFmtId="0" fontId="3" fillId="3" borderId="0" xfId="0" applyFont="1" applyFill="1"/>
    <xf numFmtId="176" fontId="3" fillId="3" borderId="0" xfId="0" applyNumberFormat="1" applyFont="1" applyFill="1"/>
    <xf numFmtId="0" fontId="19" fillId="3" borderId="0" xfId="0" applyFont="1" applyFill="1"/>
    <xf numFmtId="17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3" fillId="0" borderId="16" xfId="1" applyFont="1" applyBorder="1" applyAlignment="1">
      <alignment horizontal="center"/>
    </xf>
    <xf numFmtId="0" fontId="14" fillId="3" borderId="17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185" fontId="13" fillId="0" borderId="16" xfId="1" applyNumberFormat="1" applyFont="1" applyBorder="1" applyAlignment="1">
      <alignment horizontal="center"/>
    </xf>
    <xf numFmtId="0" fontId="13" fillId="3" borderId="0" xfId="0" applyFont="1" applyFill="1" applyAlignment="1">
      <alignment horizontal="left"/>
    </xf>
    <xf numFmtId="0" fontId="13" fillId="3" borderId="18" xfId="0" applyFont="1" applyFill="1" applyBorder="1" applyAlignment="1">
      <alignment horizontal="center"/>
    </xf>
    <xf numFmtId="0" fontId="13" fillId="3" borderId="17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" fillId="0" borderId="0" xfId="1" applyFont="1" applyAlignment="1">
      <alignment horizontal="left"/>
    </xf>
    <xf numFmtId="0" fontId="13" fillId="3" borderId="19" xfId="0" applyFont="1" applyFill="1" applyBorder="1" applyAlignment="1">
      <alignment horizontal="center" vertical="center"/>
    </xf>
  </cellXfs>
  <cellStyles count="3">
    <cellStyle name="標準" xfId="0" builtinId="0"/>
    <cellStyle name="標準 2 2" xfId="1" xr:uid="{A3B7DB9F-6652-49A4-B96A-DACCA7AABF9F}"/>
    <cellStyle name="標準_EANET経年変化" xfId="2" xr:uid="{5E795D2F-01BB-45A1-83B1-43C0B75BE9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01F92-8CE1-4199-ADEF-3DF8B568B00A}">
  <sheetPr>
    <tabColor theme="0"/>
    <pageSetUpPr fitToPage="1"/>
  </sheetPr>
  <dimension ref="A1:T97"/>
  <sheetViews>
    <sheetView tabSelected="1" view="pageBreakPreview" zoomScale="120" zoomScaleNormal="100" zoomScaleSheetLayoutView="120" workbookViewId="0">
      <selection activeCell="C1" sqref="C1"/>
    </sheetView>
  </sheetViews>
  <sheetFormatPr defaultColWidth="7.296875" defaultRowHeight="13" x14ac:dyDescent="0.3"/>
  <cols>
    <col min="1" max="1" width="8.09765625" style="1" customWidth="1"/>
    <col min="2" max="2" width="16.69921875" style="1" customWidth="1"/>
    <col min="3" max="3" width="14.3984375" style="2" bestFit="1" customWidth="1"/>
    <col min="4" max="20" width="8.09765625" style="1" customWidth="1"/>
    <col min="21" max="16384" width="7.296875" style="1"/>
  </cols>
  <sheetData>
    <row r="1" spans="1:19" ht="17.5" x14ac:dyDescent="0.35">
      <c r="A1" s="106" t="s">
        <v>103</v>
      </c>
      <c r="C1" s="107" t="s">
        <v>104</v>
      </c>
    </row>
    <row r="2" spans="1:19" ht="17.5" x14ac:dyDescent="0.35">
      <c r="A2" s="106"/>
      <c r="C2" s="107"/>
    </row>
    <row r="3" spans="1:19" x14ac:dyDescent="0.3">
      <c r="A3" s="1" t="s">
        <v>101</v>
      </c>
    </row>
    <row r="4" spans="1:19" x14ac:dyDescent="0.3">
      <c r="A4" s="1" t="s">
        <v>105</v>
      </c>
    </row>
    <row r="5" spans="1:19" x14ac:dyDescent="0.3">
      <c r="B5" s="36" t="s">
        <v>106</v>
      </c>
    </row>
    <row r="6" spans="1:19" x14ac:dyDescent="0.3">
      <c r="A6" s="1" t="s">
        <v>48</v>
      </c>
      <c r="G6" s="35"/>
    </row>
    <row r="7" spans="1:19" x14ac:dyDescent="0.3">
      <c r="B7" s="1" t="s">
        <v>50</v>
      </c>
      <c r="C7" s="2" t="s">
        <v>49</v>
      </c>
      <c r="Q7" s="1" t="s">
        <v>48</v>
      </c>
    </row>
    <row r="8" spans="1:19" x14ac:dyDescent="0.3">
      <c r="B8" s="1" t="s">
        <v>47</v>
      </c>
      <c r="C8" s="2" t="s">
        <v>46</v>
      </c>
    </row>
    <row r="9" spans="1:19" x14ac:dyDescent="0.3">
      <c r="B9" s="1" t="s">
        <v>45</v>
      </c>
      <c r="C9" s="2" t="s">
        <v>44</v>
      </c>
    </row>
    <row r="11" spans="1:19" s="21" customFormat="1" ht="16.5" x14ac:dyDescent="0.4">
      <c r="A11" s="1"/>
      <c r="B11" s="34" t="s">
        <v>43</v>
      </c>
      <c r="C11" s="11" t="s">
        <v>42</v>
      </c>
      <c r="D11" s="32" t="s">
        <v>41</v>
      </c>
      <c r="E11" s="27" t="s">
        <v>40</v>
      </c>
      <c r="F11" s="27" t="s">
        <v>39</v>
      </c>
      <c r="G11" s="27" t="s">
        <v>38</v>
      </c>
      <c r="H11" s="29" t="s">
        <v>37</v>
      </c>
      <c r="I11" s="33" t="s">
        <v>36</v>
      </c>
      <c r="J11" s="32" t="s">
        <v>35</v>
      </c>
      <c r="K11" s="31" t="s">
        <v>34</v>
      </c>
      <c r="L11" s="27" t="s">
        <v>33</v>
      </c>
      <c r="M11" s="30" t="s">
        <v>32</v>
      </c>
      <c r="N11" s="30" t="s">
        <v>31</v>
      </c>
      <c r="O11" s="29" t="s">
        <v>30</v>
      </c>
      <c r="P11" s="28" t="s">
        <v>29</v>
      </c>
      <c r="Q11" s="27" t="s">
        <v>28</v>
      </c>
    </row>
    <row r="12" spans="1:19" s="21" customFormat="1" ht="15.5" x14ac:dyDescent="0.3">
      <c r="A12" s="1"/>
      <c r="B12" s="26"/>
      <c r="C12" s="25" t="s">
        <v>26</v>
      </c>
      <c r="D12" s="24" t="s">
        <v>25</v>
      </c>
      <c r="E12" s="18"/>
      <c r="F12" s="18" t="s">
        <v>24</v>
      </c>
      <c r="G12" s="23" t="s">
        <v>23</v>
      </c>
      <c r="H12" s="23" t="s">
        <v>22</v>
      </c>
      <c r="I12" s="23" t="s">
        <v>22</v>
      </c>
      <c r="J12" s="23" t="s">
        <v>22</v>
      </c>
      <c r="K12" s="23" t="s">
        <v>22</v>
      </c>
      <c r="L12" s="23" t="s">
        <v>22</v>
      </c>
      <c r="M12" s="23" t="s">
        <v>22</v>
      </c>
      <c r="N12" s="23" t="s">
        <v>22</v>
      </c>
      <c r="O12" s="23" t="s">
        <v>22</v>
      </c>
      <c r="P12" s="23" t="s">
        <v>22</v>
      </c>
      <c r="Q12" s="23" t="s">
        <v>22</v>
      </c>
      <c r="S12" s="22"/>
    </row>
    <row r="13" spans="1:19" x14ac:dyDescent="0.3">
      <c r="A13" s="21"/>
      <c r="B13" s="9" t="s">
        <v>8</v>
      </c>
      <c r="C13" s="4">
        <v>39143</v>
      </c>
      <c r="D13" s="3">
        <v>27</v>
      </c>
      <c r="E13" s="40">
        <v>7.76</v>
      </c>
      <c r="F13" s="75">
        <v>18.3</v>
      </c>
      <c r="G13" s="41">
        <v>1.75</v>
      </c>
      <c r="H13" s="17">
        <v>0.43099999999999999</v>
      </c>
      <c r="I13" s="42">
        <v>8.6999999999999994E-2</v>
      </c>
      <c r="J13" s="42">
        <v>3.09</v>
      </c>
      <c r="K13" s="44" t="s">
        <v>20</v>
      </c>
      <c r="L13" s="17">
        <v>6.72</v>
      </c>
      <c r="M13" s="17">
        <v>5.25</v>
      </c>
      <c r="N13" s="17">
        <v>13.3</v>
      </c>
      <c r="O13" s="17">
        <v>10.199999999999999</v>
      </c>
      <c r="P13" s="16" t="s">
        <v>20</v>
      </c>
      <c r="Q13" s="20">
        <v>1.2999999999999999E-2</v>
      </c>
      <c r="R13" s="55"/>
    </row>
    <row r="14" spans="1:19" x14ac:dyDescent="0.3">
      <c r="A14" s="21"/>
      <c r="B14" s="7" t="s">
        <v>7</v>
      </c>
      <c r="C14" s="4">
        <v>39234</v>
      </c>
      <c r="D14" s="8" t="s">
        <v>19</v>
      </c>
      <c r="E14" s="40">
        <v>7.79</v>
      </c>
      <c r="F14" s="75">
        <v>18.11</v>
      </c>
      <c r="G14" s="41">
        <v>1.74</v>
      </c>
      <c r="H14" s="17">
        <v>0.55800000000000005</v>
      </c>
      <c r="I14" s="42">
        <v>0.108</v>
      </c>
      <c r="J14" s="42">
        <v>3.64</v>
      </c>
      <c r="K14" s="42">
        <v>0.20100000000000001</v>
      </c>
      <c r="L14" s="17">
        <v>7.83</v>
      </c>
      <c r="M14" s="17">
        <v>7.89</v>
      </c>
      <c r="N14" s="17">
        <v>11.8</v>
      </c>
      <c r="O14" s="17">
        <v>8.91</v>
      </c>
      <c r="P14" s="16" t="s">
        <v>20</v>
      </c>
      <c r="Q14" s="16" t="s">
        <v>19</v>
      </c>
      <c r="R14" s="55"/>
    </row>
    <row r="15" spans="1:19" x14ac:dyDescent="0.3">
      <c r="B15" s="7"/>
      <c r="C15" s="4">
        <v>39324</v>
      </c>
      <c r="D15" s="8" t="s">
        <v>19</v>
      </c>
      <c r="E15" s="40">
        <v>7.73</v>
      </c>
      <c r="F15" s="75">
        <v>16.739999999999998</v>
      </c>
      <c r="G15" s="41">
        <v>1.61</v>
      </c>
      <c r="H15" s="17">
        <v>0.502</v>
      </c>
      <c r="I15" s="42">
        <v>0.106</v>
      </c>
      <c r="J15" s="42">
        <v>3.37</v>
      </c>
      <c r="K15" s="44" t="s">
        <v>20</v>
      </c>
      <c r="L15" s="17">
        <v>7.22</v>
      </c>
      <c r="M15" s="17">
        <v>7.57</v>
      </c>
      <c r="N15" s="17">
        <v>11.8</v>
      </c>
      <c r="O15" s="17">
        <v>8.52</v>
      </c>
      <c r="P15" s="20">
        <v>6.0000000000000001E-3</v>
      </c>
      <c r="Q15" s="16" t="s">
        <v>19</v>
      </c>
      <c r="R15" s="55"/>
    </row>
    <row r="16" spans="1:19" x14ac:dyDescent="0.3">
      <c r="B16" s="7"/>
      <c r="C16" s="4">
        <v>39381</v>
      </c>
      <c r="D16" s="8" t="s">
        <v>19</v>
      </c>
      <c r="E16" s="40">
        <v>7.78</v>
      </c>
      <c r="F16" s="75">
        <v>17.12</v>
      </c>
      <c r="G16" s="41">
        <v>1.73</v>
      </c>
      <c r="H16" s="17">
        <v>0.60099999999999998</v>
      </c>
      <c r="I16" s="42">
        <v>9.9000000000000005E-2</v>
      </c>
      <c r="J16" s="42">
        <v>3.36</v>
      </c>
      <c r="K16" s="42">
        <v>0.84</v>
      </c>
      <c r="L16" s="17">
        <v>7.33</v>
      </c>
      <c r="M16" s="17">
        <v>4.4400000000000004</v>
      </c>
      <c r="N16" s="17">
        <v>11.5</v>
      </c>
      <c r="O16" s="17">
        <v>8.4700000000000006</v>
      </c>
      <c r="P16" s="16" t="s">
        <v>19</v>
      </c>
      <c r="Q16" s="16" t="s">
        <v>19</v>
      </c>
      <c r="R16" s="55"/>
    </row>
    <row r="17" spans="2:18" ht="15.5" x14ac:dyDescent="0.3">
      <c r="B17" s="5"/>
      <c r="C17" s="4" t="s">
        <v>21</v>
      </c>
      <c r="D17" s="10">
        <f>AVERAGE(D13:D16)</f>
        <v>27</v>
      </c>
      <c r="E17" s="40">
        <f>-LOG((10^(-E13)+10^(-E14)+10^(-E15)+10^(-E16))/4)</f>
        <v>7.7643904479523593</v>
      </c>
      <c r="F17" s="75">
        <f>AVERAGE(F13:F16)</f>
        <v>17.567499999999999</v>
      </c>
      <c r="G17" s="41">
        <f>AVERAGE(G13:G16)</f>
        <v>1.7075</v>
      </c>
      <c r="H17" s="17">
        <f>AVERAGE(H13:H16)</f>
        <v>0.52300000000000002</v>
      </c>
      <c r="I17" s="42">
        <f>AVERAGE(I13:I16)</f>
        <v>0.1</v>
      </c>
      <c r="J17" s="42">
        <f>AVERAGE(J13:J16)</f>
        <v>3.3650000000000002</v>
      </c>
      <c r="K17" s="42">
        <f>(K14+K16)/4</f>
        <v>0.26024999999999998</v>
      </c>
      <c r="L17" s="17">
        <f>AVERAGE(L13:L16)</f>
        <v>7.2750000000000004</v>
      </c>
      <c r="M17" s="17">
        <f>AVERAGE(M13:M16)</f>
        <v>6.2875000000000005</v>
      </c>
      <c r="N17" s="17">
        <f>AVERAGE(N13:N16)</f>
        <v>12.100000000000001</v>
      </c>
      <c r="O17" s="17">
        <f>AVERAGE(O13:O16)</f>
        <v>9.0250000000000004</v>
      </c>
      <c r="P17" s="20">
        <v>2E-3</v>
      </c>
      <c r="Q17" s="20">
        <v>1.2999999999999999E-2</v>
      </c>
      <c r="R17" s="55"/>
    </row>
    <row r="18" spans="2:18" x14ac:dyDescent="0.3">
      <c r="B18" s="9" t="s">
        <v>6</v>
      </c>
      <c r="C18" s="4">
        <v>39127</v>
      </c>
      <c r="D18" s="37" t="s">
        <v>19</v>
      </c>
      <c r="E18" s="40">
        <v>5.98</v>
      </c>
      <c r="F18" s="41">
        <v>0.59</v>
      </c>
      <c r="G18" s="41">
        <v>2.1000000000000001E-2</v>
      </c>
      <c r="H18" s="42">
        <v>0.63900000000000001</v>
      </c>
      <c r="I18" s="42">
        <v>0.114</v>
      </c>
      <c r="J18" s="42">
        <v>0.13300000000000001</v>
      </c>
      <c r="K18" s="66" t="s">
        <v>20</v>
      </c>
      <c r="L18" s="17">
        <v>0.35</v>
      </c>
      <c r="M18" s="17">
        <v>0.1</v>
      </c>
      <c r="N18" s="17">
        <v>0.42799999999999999</v>
      </c>
      <c r="O18" s="17">
        <v>0.11899999999999999</v>
      </c>
      <c r="P18" s="16" t="s">
        <v>20</v>
      </c>
      <c r="Q18" s="16" t="s">
        <v>20</v>
      </c>
      <c r="R18" s="21"/>
    </row>
    <row r="19" spans="2:18" x14ac:dyDescent="0.3">
      <c r="B19" s="7" t="s">
        <v>5</v>
      </c>
      <c r="C19" s="4">
        <v>39223</v>
      </c>
      <c r="D19" s="37" t="s">
        <v>19</v>
      </c>
      <c r="E19" s="40">
        <v>5.55</v>
      </c>
      <c r="F19" s="41">
        <v>0.46700000000000003</v>
      </c>
      <c r="G19" s="41">
        <v>3.1E-2</v>
      </c>
      <c r="H19" s="44" t="s">
        <v>19</v>
      </c>
      <c r="I19" s="44" t="s">
        <v>19</v>
      </c>
      <c r="J19" s="44" t="s">
        <v>19</v>
      </c>
      <c r="K19" s="17">
        <v>3.4000000000000002E-2</v>
      </c>
      <c r="L19" s="17">
        <v>0.38100000000000001</v>
      </c>
      <c r="M19" s="17">
        <v>0.17699999999999999</v>
      </c>
      <c r="N19" s="17">
        <v>0.27300000000000002</v>
      </c>
      <c r="O19" s="17">
        <v>0.105</v>
      </c>
      <c r="P19" s="16" t="s">
        <v>19</v>
      </c>
      <c r="Q19" s="13" t="s">
        <v>19</v>
      </c>
      <c r="R19" s="21"/>
    </row>
    <row r="20" spans="2:18" x14ac:dyDescent="0.3">
      <c r="B20" s="7"/>
      <c r="C20" s="4">
        <v>39337</v>
      </c>
      <c r="D20" s="37" t="s">
        <v>19</v>
      </c>
      <c r="E20" s="40">
        <v>5.1100000000000003</v>
      </c>
      <c r="F20" s="41">
        <v>0.58899999999999997</v>
      </c>
      <c r="G20" s="41">
        <v>0.05</v>
      </c>
      <c r="H20" s="42">
        <v>0.51200000000000001</v>
      </c>
      <c r="I20" s="42">
        <v>0.129</v>
      </c>
      <c r="J20" s="42">
        <v>0.27500000000000002</v>
      </c>
      <c r="K20" s="17">
        <v>5.7000000000000002E-2</v>
      </c>
      <c r="L20" s="17">
        <v>0.35799999999999998</v>
      </c>
      <c r="M20" s="17">
        <v>0.16600000000000001</v>
      </c>
      <c r="N20" s="17">
        <v>0.46400000000000002</v>
      </c>
      <c r="O20" s="17">
        <v>0.1</v>
      </c>
      <c r="P20" s="16" t="s">
        <v>20</v>
      </c>
      <c r="Q20" s="13" t="s">
        <v>19</v>
      </c>
      <c r="R20" s="21"/>
    </row>
    <row r="21" spans="2:18" x14ac:dyDescent="0.3">
      <c r="B21" s="7"/>
      <c r="C21" s="4">
        <v>39428</v>
      </c>
      <c r="D21" s="37" t="s">
        <v>19</v>
      </c>
      <c r="E21" s="40">
        <v>5.87</v>
      </c>
      <c r="F21" s="41">
        <v>0.48299999999999998</v>
      </c>
      <c r="G21" s="41">
        <v>2.1000000000000001E-2</v>
      </c>
      <c r="H21" s="42">
        <v>0.22900000000000001</v>
      </c>
      <c r="I21" s="42">
        <v>0.11600000000000001</v>
      </c>
      <c r="J21" s="42">
        <v>0.32900000000000001</v>
      </c>
      <c r="K21" s="66" t="s">
        <v>20</v>
      </c>
      <c r="L21" s="17">
        <v>0.39300000000000002</v>
      </c>
      <c r="M21" s="17">
        <v>8.4000000000000005E-2</v>
      </c>
      <c r="N21" s="17">
        <v>0.443</v>
      </c>
      <c r="O21" s="17">
        <v>8.7999999999999995E-2</v>
      </c>
      <c r="P21" s="16" t="s">
        <v>19</v>
      </c>
      <c r="Q21" s="13" t="s">
        <v>19</v>
      </c>
      <c r="R21" s="21"/>
    </row>
    <row r="22" spans="2:18" ht="15.5" x14ac:dyDescent="0.3">
      <c r="B22" s="5"/>
      <c r="C22" s="4" t="s">
        <v>21</v>
      </c>
      <c r="D22" s="39" t="s">
        <v>19</v>
      </c>
      <c r="E22" s="40">
        <f>-LOG((10^(-E18)+10^(-E19)+10^(-E20)+10^(-E21))/4)</f>
        <v>5.4888875096769141</v>
      </c>
      <c r="F22" s="41">
        <f>AVERAGE(F18:F21)</f>
        <v>0.53225</v>
      </c>
      <c r="G22" s="41">
        <f>AVERAGE(G18:G21)</f>
        <v>3.0750000000000003E-2</v>
      </c>
      <c r="H22" s="42">
        <f>(H18+H20+H21)/3</f>
        <v>0.46</v>
      </c>
      <c r="I22" s="42">
        <f>(I18+I20+I21)/3</f>
        <v>0.11966666666666666</v>
      </c>
      <c r="J22" s="42">
        <f>(J18+J20+J21)/3</f>
        <v>0.2456666666666667</v>
      </c>
      <c r="K22" s="17">
        <f>(K19+K20)/4</f>
        <v>2.2749999999999999E-2</v>
      </c>
      <c r="L22" s="17">
        <f>AVERAGE(L18:L21)</f>
        <v>0.3705</v>
      </c>
      <c r="M22" s="17">
        <f>AVERAGE(M18:M21)</f>
        <v>0.13175000000000001</v>
      </c>
      <c r="N22" s="17">
        <f>AVERAGE(N18:N21)</f>
        <v>0.40200000000000002</v>
      </c>
      <c r="O22" s="17">
        <f>AVERAGE(O18:O21)</f>
        <v>0.10299999999999998</v>
      </c>
      <c r="P22" s="16" t="s">
        <v>20</v>
      </c>
      <c r="Q22" s="16" t="s">
        <v>20</v>
      </c>
      <c r="R22" s="55"/>
    </row>
    <row r="23" spans="2:18" x14ac:dyDescent="0.3">
      <c r="B23" s="94" t="s">
        <v>102</v>
      </c>
      <c r="C23" s="82"/>
      <c r="D23" s="97"/>
      <c r="E23" s="98"/>
      <c r="F23" s="99"/>
      <c r="G23" s="99"/>
      <c r="H23" s="100"/>
      <c r="I23" s="100"/>
      <c r="J23" s="100"/>
      <c r="K23" s="101"/>
      <c r="L23" s="101"/>
      <c r="M23" s="101"/>
      <c r="N23" s="101"/>
      <c r="O23" s="101"/>
      <c r="P23" s="102"/>
      <c r="Q23" s="103"/>
      <c r="R23" s="55"/>
    </row>
    <row r="24" spans="2:18" x14ac:dyDescent="0.3">
      <c r="B24" s="12" t="s">
        <v>18</v>
      </c>
      <c r="C24" s="104"/>
      <c r="D24" s="95"/>
      <c r="E24" s="95"/>
      <c r="F24" s="95"/>
      <c r="G24" s="95"/>
      <c r="H24" s="95"/>
      <c r="I24" s="95"/>
      <c r="J24" s="95"/>
      <c r="Q24" s="76"/>
    </row>
    <row r="25" spans="2:18" x14ac:dyDescent="0.3">
      <c r="B25" s="12" t="s">
        <v>17</v>
      </c>
      <c r="C25" s="88"/>
      <c r="D25" s="95"/>
      <c r="E25" s="95"/>
      <c r="F25" s="95"/>
      <c r="G25" s="95"/>
      <c r="H25" s="95"/>
      <c r="I25" s="95"/>
      <c r="J25" s="95"/>
      <c r="Q25" s="76"/>
    </row>
    <row r="26" spans="2:18" x14ac:dyDescent="0.3">
      <c r="B26" s="12" t="s">
        <v>16</v>
      </c>
      <c r="C26" s="88"/>
      <c r="D26" s="95"/>
      <c r="E26" s="95"/>
      <c r="F26" s="95"/>
      <c r="G26" s="95"/>
      <c r="H26" s="95"/>
      <c r="I26" s="95"/>
      <c r="J26" s="95"/>
      <c r="Q26" s="76"/>
    </row>
    <row r="27" spans="2:18" x14ac:dyDescent="0.3">
      <c r="B27" s="12"/>
      <c r="D27" s="95"/>
      <c r="E27" s="95"/>
      <c r="F27" s="95"/>
      <c r="G27" s="95"/>
      <c r="H27" s="95"/>
      <c r="I27" s="95"/>
      <c r="J27" s="95"/>
      <c r="Q27" s="76"/>
    </row>
    <row r="28" spans="2:18" x14ac:dyDescent="0.3">
      <c r="B28" s="15"/>
      <c r="C28" s="14"/>
      <c r="D28" s="43" t="s">
        <v>15</v>
      </c>
      <c r="E28" s="43" t="s">
        <v>14</v>
      </c>
      <c r="F28" s="44" t="s">
        <v>13</v>
      </c>
      <c r="G28" s="43" t="s">
        <v>12</v>
      </c>
      <c r="H28" s="95"/>
      <c r="I28" s="43" t="s">
        <v>11</v>
      </c>
      <c r="J28" s="43" t="s">
        <v>10</v>
      </c>
      <c r="K28" s="13" t="s">
        <v>9</v>
      </c>
      <c r="Q28" s="76"/>
    </row>
    <row r="29" spans="2:18" x14ac:dyDescent="0.3">
      <c r="B29" s="9" t="s">
        <v>8</v>
      </c>
      <c r="C29" s="4">
        <v>38785</v>
      </c>
      <c r="D29" s="45">
        <f>+(H13/48.03+I13/62.01+J13/35.45+G13+Q13/46.01)*1000</f>
        <v>1847.8241261378939</v>
      </c>
      <c r="E29" s="46">
        <f>10^(6-E13)+(0/18.04+L13/22.99+M13/39.1+N13/20.04+O13/12.16)*1000</f>
        <v>1929.0779223518077</v>
      </c>
      <c r="F29" s="46">
        <f>100*(E29-D29)/(E29+D29)</f>
        <v>2.1513344844726743</v>
      </c>
      <c r="G29" s="47" t="s">
        <v>2</v>
      </c>
      <c r="H29" s="95"/>
      <c r="I29" s="48">
        <f>(349.7*10^(3-E13)+(80*H13/48.03+71.5*I13/62.01+76.3*J13/35.45+73.5*0/18.04+50.1*L13/22.99+73.5*M13/39.1+59.8*N13/20.04+53.3*O13/12.16+44.5*G13+71.8*Q13/46.01))*1/10</f>
        <v>19.427996650117002</v>
      </c>
      <c r="J29" s="49">
        <f>100*(I29-F13)/(I29+F13)</f>
        <v>2.9898132693814881</v>
      </c>
      <c r="K29" s="6" t="s">
        <v>2</v>
      </c>
      <c r="Q29" s="76"/>
    </row>
    <row r="30" spans="2:18" x14ac:dyDescent="0.3">
      <c r="B30" s="7" t="s">
        <v>7</v>
      </c>
      <c r="C30" s="4">
        <v>38882</v>
      </c>
      <c r="D30" s="45">
        <f>+(H14/48.03+I14/62.01+J14/35.45+G14)*1000</f>
        <v>1856.0392242325543</v>
      </c>
      <c r="E30" s="48">
        <f>10^(6-E14)+(K14/18.04+L14/22.99+M14/39.1+N14/20.04+O14/12.16)*1000</f>
        <v>1875.0838868657897</v>
      </c>
      <c r="F30" s="48">
        <f>100*(E30-D30)/(E30+D30)</f>
        <v>0.51042707694598777</v>
      </c>
      <c r="G30" s="47" t="s">
        <v>2</v>
      </c>
      <c r="H30" s="95"/>
      <c r="I30" s="48">
        <f>(349.7*10^(3-E14)+(80*H14/48.03+71.5*I14/62.01+76.3*J14/35.45+73.5*0/18.04+50.1*L14/22.99+73.5*M14/39.1+59.8*N14/20.04+53.3*O14/12.16+44.5*G14))*1/10</f>
        <v>19.248497691317034</v>
      </c>
      <c r="J30" s="48">
        <f>100*(I30-F14)/(I30+F14)</f>
        <v>3.0474932389522924</v>
      </c>
      <c r="K30" s="6" t="s">
        <v>2</v>
      </c>
      <c r="Q30" s="76"/>
    </row>
    <row r="31" spans="2:18" x14ac:dyDescent="0.3">
      <c r="B31" s="12"/>
      <c r="C31" s="4">
        <v>38973</v>
      </c>
      <c r="D31" s="45">
        <f>+(H15/48.03+I15/62.01+J15/35.45+G15+P15/31.66)*1000</f>
        <v>1717.4141859245426</v>
      </c>
      <c r="E31" s="48">
        <f>10^(6-E15)+(0/18.04+L15/22.99+M15/39.1+N15/20.04+O15/12.16)*1000</f>
        <v>1797.1545957819062</v>
      </c>
      <c r="F31" s="48">
        <f>100*(E31-D31)/(E31+D31)</f>
        <v>2.2688533020727162</v>
      </c>
      <c r="G31" s="47" t="s">
        <v>2</v>
      </c>
      <c r="H31" s="95"/>
      <c r="I31" s="48">
        <f>(349.7*10^(3-E15)+(80*H15/48.03+71.5*I15/62.01+76.3*J15/35.45+73.5*0/18.04+50.1*L15/22.99+73.5*M15/39.1+59.8*N15/20.04+53.3*O15/12.16+44.5*G15+69*P15/31.66))*1/10</f>
        <v>18.239687527514768</v>
      </c>
      <c r="J31" s="48">
        <f>100*(I31-F15)/(I31+F15)</f>
        <v>4.2873096746079442</v>
      </c>
      <c r="K31" s="6" t="s">
        <v>2</v>
      </c>
      <c r="Q31" s="76"/>
    </row>
    <row r="32" spans="2:18" x14ac:dyDescent="0.3">
      <c r="B32" s="12"/>
      <c r="C32" s="4">
        <v>39058</v>
      </c>
      <c r="D32" s="45">
        <f>+(H16/48.03+I16/62.01+J16/35.45+G16)*1000</f>
        <v>1838.8909116197426</v>
      </c>
      <c r="E32" s="48">
        <f>10^(6-E16)+(K16/18.04+L16/22.99+M16/39.1+N16/20.04+O16/12.16)*1000</f>
        <v>1749.3673997988424</v>
      </c>
      <c r="F32" s="48">
        <f>100*(E32-D32)/(E32+D32)</f>
        <v>-2.4949015386104669</v>
      </c>
      <c r="G32" s="47" t="s">
        <v>2</v>
      </c>
      <c r="H32" s="95"/>
      <c r="I32" s="48">
        <f>(349.7*10^(3-E16)+(80*H16/48.03+71.5*I16/62.01+76.3*J16/35.45+73.5*K16/18.04+50.1*L16/22.99+73.5*M16/39.1+59.8*N16/20.04+53.3*O16/12.16+44.5*G16))*1/10</f>
        <v>18.452237032438475</v>
      </c>
      <c r="J32" s="48">
        <f>100*(I32-F16)/(I32+F16)</f>
        <v>3.7451595501952863</v>
      </c>
      <c r="K32" s="6" t="s">
        <v>2</v>
      </c>
      <c r="Q32" s="76"/>
    </row>
    <row r="33" spans="1:17" x14ac:dyDescent="0.3">
      <c r="B33" s="12"/>
      <c r="C33" s="11"/>
      <c r="D33" s="45"/>
      <c r="E33" s="48"/>
      <c r="F33" s="48"/>
      <c r="G33" s="48"/>
      <c r="H33" s="95"/>
      <c r="I33" s="48"/>
      <c r="J33" s="48"/>
      <c r="K33" s="3"/>
      <c r="Q33" s="76"/>
    </row>
    <row r="34" spans="1:17" x14ac:dyDescent="0.3">
      <c r="B34" s="9" t="s">
        <v>6</v>
      </c>
      <c r="C34" s="4">
        <v>39127</v>
      </c>
      <c r="D34" s="45">
        <f>+(H18/48.03+I18/62.01+J18/35.45+G18)*1000</f>
        <v>39.894361090159521</v>
      </c>
      <c r="E34" s="46">
        <f>10^(6-E18)+(0/18.04+L18/22.99+M18/39.1+N18/20.04+O18/12.16)*1000</f>
        <v>49.972153384073621</v>
      </c>
      <c r="F34" s="46">
        <f>100*(E34-D34)/(E34+D34)</f>
        <v>11.214179556061055</v>
      </c>
      <c r="G34" s="47" t="s">
        <v>2</v>
      </c>
      <c r="H34" s="95"/>
      <c r="I34" s="50">
        <f>(349.7*10^(3-E18)+(80*H18/48.03+71.5*I18/62.01+76.3*J18/35.45+73.5*0/18.04+50.1*L18/22.99+73.5*M18/39.1+59.8*N18/20.04+53.3*O18/12.16+44.5*G18))*1/10</f>
        <v>0.5532193455076696</v>
      </c>
      <c r="J34" s="49">
        <f>100*(I34-F18)/(I34+F18)</f>
        <v>-3.2172876217378192</v>
      </c>
      <c r="K34" s="6" t="s">
        <v>2</v>
      </c>
      <c r="Q34" s="76"/>
    </row>
    <row r="35" spans="1:17" x14ac:dyDescent="0.3">
      <c r="B35" s="7" t="s">
        <v>5</v>
      </c>
      <c r="C35" s="4">
        <v>39223</v>
      </c>
      <c r="D35" s="39" t="s">
        <v>4</v>
      </c>
      <c r="E35" s="48">
        <f>10^(6-E19)+(K19/18.04+L19/22.99+M19/39.1+N19/20.04+O19/12.16)*1000</f>
        <v>48.059983520990855</v>
      </c>
      <c r="F35" s="51" t="s">
        <v>4</v>
      </c>
      <c r="G35" s="47" t="s">
        <v>4</v>
      </c>
      <c r="H35" s="95"/>
      <c r="I35" s="52" t="s">
        <v>4</v>
      </c>
      <c r="J35" s="51" t="s">
        <v>4</v>
      </c>
      <c r="K35" s="6" t="s">
        <v>4</v>
      </c>
      <c r="Q35" s="76"/>
    </row>
    <row r="36" spans="1:17" x14ac:dyDescent="0.3">
      <c r="B36" s="7"/>
      <c r="C36" s="4">
        <v>39337</v>
      </c>
      <c r="D36" s="45">
        <f>+(H20/48.03+I20/62.01+J20/35.45+G20)*1000</f>
        <v>70.497718587030164</v>
      </c>
      <c r="E36" s="48">
        <f>10^(6-E20)+(K20/18.04+L20/22.99+M20/39.1+N20/20.04+O20/12.16)*1000</f>
        <v>62.117005341866488</v>
      </c>
      <c r="F36" s="48">
        <f>100*(E36-D36)/(E36+D36)</f>
        <v>-6.3195948359830094</v>
      </c>
      <c r="G36" s="47" t="s">
        <v>2</v>
      </c>
      <c r="H36" s="95"/>
      <c r="I36" s="50">
        <f>(349.7*10^(3-E20)+(80*H20/48.03+71.5*I20/62.01+76.3*J20/35.45+73.5*K20/18.04+50.1*L20/22.99+73.5*M20/39.1+59.8*N20/20.04+53.3*O20/12.16+44.5*G20))*1/10</f>
        <v>0.96803183612596566</v>
      </c>
      <c r="J36" s="48">
        <f>100*(I36-F20)/(I36+F20)</f>
        <v>24.343229684309524</v>
      </c>
      <c r="K36" s="6" t="s">
        <v>3</v>
      </c>
      <c r="Q36" s="76"/>
    </row>
    <row r="37" spans="1:17" x14ac:dyDescent="0.3">
      <c r="B37" s="7"/>
      <c r="C37" s="4">
        <v>39428</v>
      </c>
      <c r="D37" s="45">
        <f>+(H21/48.03+I21/62.01+J21/35.45+G21)*1000</f>
        <v>36.919196456425219</v>
      </c>
      <c r="E37" s="48">
        <f>10^(6-E21)+(0/18.04+L21/22.99+M21/39.1+N21/20.04+O21/12.16)*1000</f>
        <v>49.934319871640227</v>
      </c>
      <c r="F37" s="48">
        <f>100*(E37-D37)/(E37+D37)</f>
        <v>14.985142761582539</v>
      </c>
      <c r="G37" s="47" t="s">
        <v>2</v>
      </c>
      <c r="H37" s="95"/>
      <c r="I37" s="50">
        <f>(349.7*10^(3-E21)+(80*H21/48.03+71.5*I21/62.01+76.3*J21/35.45+73.5*0/18.04+50.1*L21/22.99+73.5*M21/39.1+59.8*N21/20.04+53.3*O21/12.16+44.5*G21))*1/10</f>
        <v>0.53515103977731193</v>
      </c>
      <c r="J37" s="48">
        <f>100*(I37-F21)/(I37+F21)</f>
        <v>5.1221319568379879</v>
      </c>
      <c r="K37" s="6" t="s">
        <v>2</v>
      </c>
      <c r="Q37" s="76"/>
    </row>
    <row r="38" spans="1:17" x14ac:dyDescent="0.3">
      <c r="B38" s="5"/>
      <c r="C38" s="4"/>
      <c r="D38" s="53"/>
      <c r="E38" s="48"/>
      <c r="F38" s="48"/>
      <c r="G38" s="48"/>
      <c r="H38" s="95"/>
      <c r="I38" s="48"/>
      <c r="J38" s="48"/>
      <c r="K38" s="3"/>
      <c r="Q38" s="76"/>
    </row>
    <row r="39" spans="1:17" x14ac:dyDescent="0.3">
      <c r="B39" s="12" t="s">
        <v>102</v>
      </c>
      <c r="C39" s="88"/>
      <c r="D39" s="89"/>
      <c r="E39" s="90"/>
      <c r="F39" s="90"/>
      <c r="G39" s="90"/>
      <c r="H39" s="95"/>
      <c r="I39" s="90"/>
      <c r="J39" s="90"/>
      <c r="K39" s="105"/>
      <c r="Q39" s="76"/>
    </row>
    <row r="40" spans="1:17" x14ac:dyDescent="0.3">
      <c r="B40" s="12" t="s">
        <v>1</v>
      </c>
      <c r="Q40" s="76"/>
    </row>
    <row r="41" spans="1:17" x14ac:dyDescent="0.3">
      <c r="B41" s="78" t="s">
        <v>0</v>
      </c>
      <c r="C41" s="87"/>
      <c r="D41" s="79"/>
      <c r="E41" s="79"/>
      <c r="F41" s="79"/>
      <c r="G41" s="79"/>
      <c r="H41" s="96"/>
      <c r="I41" s="79"/>
      <c r="J41" s="79"/>
      <c r="K41" s="79"/>
      <c r="L41" s="79"/>
      <c r="M41" s="79"/>
      <c r="N41" s="79"/>
      <c r="O41" s="79"/>
      <c r="P41" s="79"/>
      <c r="Q41" s="80"/>
    </row>
    <row r="45" spans="1:17" x14ac:dyDescent="0.3">
      <c r="A45" s="1" t="s">
        <v>57</v>
      </c>
      <c r="B45" s="36" t="s">
        <v>107</v>
      </c>
    </row>
    <row r="47" spans="1:17" x14ac:dyDescent="0.3">
      <c r="B47" s="1" t="s">
        <v>58</v>
      </c>
      <c r="C47" s="2" t="s">
        <v>59</v>
      </c>
    </row>
    <row r="48" spans="1:17" x14ac:dyDescent="0.3">
      <c r="B48" s="1" t="s">
        <v>60</v>
      </c>
      <c r="C48" s="2" t="s">
        <v>100</v>
      </c>
    </row>
    <row r="49" spans="1:20" x14ac:dyDescent="0.3">
      <c r="B49" s="1" t="s">
        <v>61</v>
      </c>
      <c r="C49" s="2" t="s">
        <v>99</v>
      </c>
    </row>
    <row r="51" spans="1:20" x14ac:dyDescent="0.3">
      <c r="B51" s="34"/>
      <c r="C51" s="231" t="s">
        <v>51</v>
      </c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0" t="s">
        <v>52</v>
      </c>
      <c r="Q51" s="230"/>
      <c r="R51" s="230"/>
      <c r="S51" s="230"/>
      <c r="T51" s="230"/>
    </row>
    <row r="52" spans="1:20" x14ac:dyDescent="0.3">
      <c r="B52" s="59" t="s">
        <v>62</v>
      </c>
      <c r="C52" s="25" t="s">
        <v>42</v>
      </c>
      <c r="D52" s="57" t="s">
        <v>63</v>
      </c>
      <c r="E52" s="59" t="s">
        <v>64</v>
      </c>
      <c r="F52" s="59" t="s">
        <v>39</v>
      </c>
      <c r="G52" s="56" t="s">
        <v>38</v>
      </c>
      <c r="H52" s="56" t="s">
        <v>86</v>
      </c>
      <c r="I52" s="56" t="s">
        <v>87</v>
      </c>
      <c r="J52" s="54" t="s">
        <v>88</v>
      </c>
      <c r="K52" s="54" t="s">
        <v>89</v>
      </c>
      <c r="L52" s="56" t="s">
        <v>90</v>
      </c>
      <c r="M52" s="56" t="s">
        <v>91</v>
      </c>
      <c r="N52" s="56" t="s">
        <v>92</v>
      </c>
      <c r="O52" s="56" t="s">
        <v>93</v>
      </c>
      <c r="P52" s="56" t="s">
        <v>94</v>
      </c>
      <c r="Q52" s="56" t="s">
        <v>95</v>
      </c>
      <c r="R52" s="27" t="s">
        <v>65</v>
      </c>
      <c r="S52" s="62" t="s">
        <v>27</v>
      </c>
      <c r="T52" s="57" t="s">
        <v>66</v>
      </c>
    </row>
    <row r="53" spans="1:20" x14ac:dyDescent="0.3">
      <c r="B53" s="7"/>
      <c r="C53" s="4" t="s">
        <v>67</v>
      </c>
      <c r="D53" s="58" t="s">
        <v>68</v>
      </c>
      <c r="E53" s="19"/>
      <c r="F53" s="60" t="s">
        <v>69</v>
      </c>
      <c r="G53" s="61" t="s">
        <v>70</v>
      </c>
      <c r="H53" s="19" t="s">
        <v>71</v>
      </c>
      <c r="I53" s="23" t="s">
        <v>71</v>
      </c>
      <c r="J53" s="23" t="s">
        <v>71</v>
      </c>
      <c r="K53" s="61" t="s">
        <v>22</v>
      </c>
      <c r="L53" s="19" t="s">
        <v>71</v>
      </c>
      <c r="M53" s="19" t="s">
        <v>71</v>
      </c>
      <c r="N53" s="19" t="s">
        <v>71</v>
      </c>
      <c r="O53" s="19" t="s">
        <v>71</v>
      </c>
      <c r="P53" s="61" t="s">
        <v>22</v>
      </c>
      <c r="Q53" s="61" t="s">
        <v>71</v>
      </c>
      <c r="R53" s="59" t="s">
        <v>22</v>
      </c>
      <c r="S53" s="25" t="s">
        <v>72</v>
      </c>
      <c r="T53" s="58" t="s">
        <v>73</v>
      </c>
    </row>
    <row r="54" spans="1:20" x14ac:dyDescent="0.3">
      <c r="B54" s="9" t="s">
        <v>53</v>
      </c>
      <c r="C54" s="74">
        <v>39162</v>
      </c>
      <c r="D54" s="8">
        <v>28.1</v>
      </c>
      <c r="E54" s="64">
        <v>7.85</v>
      </c>
      <c r="F54" s="65">
        <v>10.25</v>
      </c>
      <c r="G54" s="64">
        <v>1.01</v>
      </c>
      <c r="H54" s="64">
        <v>1.07</v>
      </c>
      <c r="I54" s="38">
        <v>0.2</v>
      </c>
      <c r="J54" s="38">
        <v>0.70499999999999996</v>
      </c>
      <c r="K54" s="64">
        <v>0.01</v>
      </c>
      <c r="L54" s="64">
        <v>1.1599999999999999</v>
      </c>
      <c r="M54" s="64">
        <v>0.97</v>
      </c>
      <c r="N54" s="65">
        <v>15</v>
      </c>
      <c r="O54" s="64">
        <v>3.0549999999999997</v>
      </c>
      <c r="P54" s="66">
        <v>0.01</v>
      </c>
      <c r="Q54" s="66">
        <v>0.01</v>
      </c>
      <c r="R54" s="66">
        <v>4</v>
      </c>
      <c r="S54" s="65">
        <v>4.5</v>
      </c>
      <c r="T54" s="8" t="s">
        <v>54</v>
      </c>
    </row>
    <row r="55" spans="1:20" x14ac:dyDescent="0.3">
      <c r="B55" s="7" t="s">
        <v>75</v>
      </c>
      <c r="C55" s="74">
        <v>39275</v>
      </c>
      <c r="D55" s="8">
        <v>29.8</v>
      </c>
      <c r="E55" s="64">
        <v>8.1</v>
      </c>
      <c r="F55" s="65">
        <v>9.1</v>
      </c>
      <c r="G55" s="64">
        <v>1.1299999999999999</v>
      </c>
      <c r="H55" s="64">
        <v>1.4550000000000001</v>
      </c>
      <c r="I55" s="38">
        <v>0.2</v>
      </c>
      <c r="J55" s="38">
        <v>0.95499999999999996</v>
      </c>
      <c r="K55" s="64">
        <v>0.01</v>
      </c>
      <c r="L55" s="64">
        <v>1.52</v>
      </c>
      <c r="M55" s="64">
        <v>0.98499999999999999</v>
      </c>
      <c r="N55" s="65">
        <v>16.850000000000001</v>
      </c>
      <c r="O55" s="64">
        <v>2.8200000000000003</v>
      </c>
      <c r="P55" s="66">
        <v>0.01</v>
      </c>
      <c r="Q55" s="66">
        <v>0.01</v>
      </c>
      <c r="R55" s="66" t="s">
        <v>76</v>
      </c>
      <c r="S55" s="65">
        <v>5.3</v>
      </c>
      <c r="T55" s="8" t="s">
        <v>54</v>
      </c>
    </row>
    <row r="56" spans="1:20" x14ac:dyDescent="0.3">
      <c r="B56" s="7"/>
      <c r="C56" s="74">
        <v>39372</v>
      </c>
      <c r="D56" s="8">
        <v>30.9</v>
      </c>
      <c r="E56" s="64">
        <v>7.9</v>
      </c>
      <c r="F56" s="65">
        <v>10.35</v>
      </c>
      <c r="G56" s="64">
        <v>1.0900000000000001</v>
      </c>
      <c r="H56" s="64">
        <v>1.1400000000000001</v>
      </c>
      <c r="I56" s="38">
        <v>0.2</v>
      </c>
      <c r="J56" s="38">
        <v>0.69</v>
      </c>
      <c r="K56" s="66" t="s">
        <v>76</v>
      </c>
      <c r="L56" s="64">
        <v>1.02</v>
      </c>
      <c r="M56" s="64">
        <v>0.89500000000000002</v>
      </c>
      <c r="N56" s="65">
        <v>15.649999999999999</v>
      </c>
      <c r="O56" s="64">
        <v>3.14</v>
      </c>
      <c r="P56" s="66">
        <v>0.01</v>
      </c>
      <c r="Q56" s="66">
        <v>0.01</v>
      </c>
      <c r="R56" s="66" t="s">
        <v>76</v>
      </c>
      <c r="S56" s="65">
        <v>5.5</v>
      </c>
      <c r="T56" s="8" t="s">
        <v>54</v>
      </c>
    </row>
    <row r="57" spans="1:20" x14ac:dyDescent="0.3">
      <c r="B57" s="7"/>
      <c r="C57" s="74">
        <v>39435</v>
      </c>
      <c r="D57" s="8">
        <v>29.4</v>
      </c>
      <c r="E57" s="64">
        <v>7.55</v>
      </c>
      <c r="F57" s="65">
        <v>11.95</v>
      </c>
      <c r="G57" s="64">
        <v>1.1299999999999999</v>
      </c>
      <c r="H57" s="64">
        <v>0.995</v>
      </c>
      <c r="I57" s="38">
        <v>0.2</v>
      </c>
      <c r="J57" s="38">
        <v>0.66500000000000004</v>
      </c>
      <c r="K57" s="66" t="s">
        <v>76</v>
      </c>
      <c r="L57" s="64">
        <v>1.1399999999999999</v>
      </c>
      <c r="M57" s="64">
        <v>0.98</v>
      </c>
      <c r="N57" s="65">
        <v>18.5</v>
      </c>
      <c r="O57" s="64">
        <v>4.01</v>
      </c>
      <c r="P57" s="66">
        <v>0.01</v>
      </c>
      <c r="Q57" s="66">
        <v>0.01</v>
      </c>
      <c r="R57" s="66">
        <v>6.3000000000000007</v>
      </c>
      <c r="S57" s="65">
        <v>5</v>
      </c>
      <c r="T57" s="67" t="s">
        <v>74</v>
      </c>
    </row>
    <row r="58" spans="1:20" x14ac:dyDescent="0.3">
      <c r="B58" s="5"/>
      <c r="C58" s="74" t="s">
        <v>77</v>
      </c>
      <c r="D58" s="68">
        <v>29.550000000000004</v>
      </c>
      <c r="E58" s="38">
        <v>7.8038117813266261</v>
      </c>
      <c r="F58" s="68">
        <v>10.412500000000001</v>
      </c>
      <c r="G58" s="38">
        <v>1.0899999999999999</v>
      </c>
      <c r="H58" s="38">
        <v>1.165</v>
      </c>
      <c r="I58" s="38">
        <v>0.2</v>
      </c>
      <c r="J58" s="38">
        <v>0.75374999999999992</v>
      </c>
      <c r="K58" s="64">
        <v>0.01</v>
      </c>
      <c r="L58" s="19">
        <v>1.21</v>
      </c>
      <c r="M58" s="19">
        <v>0.95750000000000002</v>
      </c>
      <c r="N58" s="69">
        <v>16.5</v>
      </c>
      <c r="O58" s="19">
        <v>3.2562500000000001</v>
      </c>
      <c r="P58" s="66">
        <v>0.01</v>
      </c>
      <c r="Q58" s="66">
        <v>0.01</v>
      </c>
      <c r="R58" s="66">
        <v>5.15</v>
      </c>
      <c r="S58" s="65">
        <v>5.0750000000000002</v>
      </c>
      <c r="T58" s="37" t="s">
        <v>19</v>
      </c>
    </row>
    <row r="59" spans="1:20" x14ac:dyDescent="0.3">
      <c r="B59" s="9" t="s">
        <v>78</v>
      </c>
      <c r="C59" s="4">
        <v>39162</v>
      </c>
      <c r="D59" s="68">
        <v>27</v>
      </c>
      <c r="E59" s="38">
        <v>7.9</v>
      </c>
      <c r="F59" s="68">
        <v>10.45</v>
      </c>
      <c r="G59" s="38">
        <v>1.0150000000000001</v>
      </c>
      <c r="H59" s="38">
        <v>1.355</v>
      </c>
      <c r="I59" s="38">
        <v>0.2</v>
      </c>
      <c r="J59" s="38">
        <v>0.67</v>
      </c>
      <c r="K59" s="64">
        <v>0.01</v>
      </c>
      <c r="L59" s="19">
        <v>1.17</v>
      </c>
      <c r="M59" s="19">
        <v>1.02</v>
      </c>
      <c r="N59" s="69">
        <v>15.75</v>
      </c>
      <c r="O59" s="19">
        <v>2.74</v>
      </c>
      <c r="P59" s="64">
        <v>0.01</v>
      </c>
      <c r="Q59" s="64">
        <v>0.01</v>
      </c>
      <c r="R59" s="65">
        <v>4</v>
      </c>
      <c r="S59" s="65">
        <v>5</v>
      </c>
      <c r="T59" s="68" t="s">
        <v>54</v>
      </c>
    </row>
    <row r="60" spans="1:20" x14ac:dyDescent="0.3">
      <c r="B60" s="7" t="s">
        <v>79</v>
      </c>
      <c r="C60" s="4">
        <v>39275</v>
      </c>
      <c r="D60" s="68">
        <v>30.2</v>
      </c>
      <c r="E60" s="38">
        <v>8</v>
      </c>
      <c r="F60" s="38">
        <v>9.4</v>
      </c>
      <c r="G60" s="38">
        <v>1.1299999999999999</v>
      </c>
      <c r="H60" s="38">
        <v>1.2850000000000001</v>
      </c>
      <c r="I60" s="38">
        <v>0.2</v>
      </c>
      <c r="J60" s="38">
        <v>0.67999999999999994</v>
      </c>
      <c r="K60" s="64">
        <v>0.01</v>
      </c>
      <c r="L60" s="19">
        <v>1.1749999999999998</v>
      </c>
      <c r="M60" s="19">
        <v>0.98499999999999999</v>
      </c>
      <c r="N60" s="69">
        <v>16.399999999999999</v>
      </c>
      <c r="O60" s="19">
        <v>3.25</v>
      </c>
      <c r="P60" s="64">
        <v>0.01</v>
      </c>
      <c r="Q60" s="64">
        <v>0.01</v>
      </c>
      <c r="R60" s="65" t="s">
        <v>76</v>
      </c>
      <c r="S60" s="65">
        <v>5.5</v>
      </c>
      <c r="T60" s="68" t="s">
        <v>54</v>
      </c>
    </row>
    <row r="61" spans="1:20" x14ac:dyDescent="0.3">
      <c r="B61" s="7"/>
      <c r="C61" s="4">
        <v>39372</v>
      </c>
      <c r="D61" s="68">
        <v>31.2</v>
      </c>
      <c r="E61" s="38">
        <v>7.8</v>
      </c>
      <c r="F61" s="68">
        <v>10</v>
      </c>
      <c r="G61" s="38">
        <v>1.0550000000000002</v>
      </c>
      <c r="H61" s="38">
        <v>1.0550000000000002</v>
      </c>
      <c r="I61" s="38">
        <v>0.2</v>
      </c>
      <c r="J61" s="38">
        <v>0.69500000000000006</v>
      </c>
      <c r="K61" s="64" t="s">
        <v>19</v>
      </c>
      <c r="L61" s="19">
        <v>1</v>
      </c>
      <c r="M61" s="19">
        <v>0.9</v>
      </c>
      <c r="N61" s="69">
        <v>15.7</v>
      </c>
      <c r="O61" s="19">
        <v>2.94</v>
      </c>
      <c r="P61" s="64">
        <v>0.01</v>
      </c>
      <c r="Q61" s="64">
        <v>0.01</v>
      </c>
      <c r="R61" s="65" t="s">
        <v>76</v>
      </c>
      <c r="S61" s="65">
        <v>5.5</v>
      </c>
      <c r="T61" s="68" t="s">
        <v>54</v>
      </c>
    </row>
    <row r="62" spans="1:20" x14ac:dyDescent="0.3">
      <c r="B62" s="7"/>
      <c r="C62" s="11">
        <v>39435</v>
      </c>
      <c r="D62" s="70">
        <v>27.5</v>
      </c>
      <c r="E62" s="71">
        <v>7.6999999999999993</v>
      </c>
      <c r="F62" s="70">
        <v>11</v>
      </c>
      <c r="G62" s="71">
        <v>1</v>
      </c>
      <c r="H62" s="71">
        <v>1.3</v>
      </c>
      <c r="I62" s="71">
        <v>0.2</v>
      </c>
      <c r="J62" s="71">
        <v>0.76</v>
      </c>
      <c r="K62" s="72" t="s">
        <v>76</v>
      </c>
      <c r="L62" s="72">
        <v>1.17</v>
      </c>
      <c r="M62" s="72">
        <v>0.995</v>
      </c>
      <c r="N62" s="30">
        <v>19.149999999999999</v>
      </c>
      <c r="O62" s="72">
        <v>2.9699999999999998</v>
      </c>
      <c r="P62" s="72">
        <v>0.01</v>
      </c>
      <c r="Q62" s="72">
        <v>0.01</v>
      </c>
      <c r="R62" s="30">
        <v>4</v>
      </c>
      <c r="S62" s="30">
        <v>5</v>
      </c>
      <c r="T62" s="70" t="s">
        <v>54</v>
      </c>
    </row>
    <row r="63" spans="1:20" x14ac:dyDescent="0.3">
      <c r="B63" s="18"/>
      <c r="C63" s="4" t="s">
        <v>96</v>
      </c>
      <c r="D63" s="73">
        <v>28.975000000000001</v>
      </c>
      <c r="E63" s="44">
        <v>7.8357154974897556</v>
      </c>
      <c r="F63" s="73">
        <v>10.2125</v>
      </c>
      <c r="G63" s="44">
        <v>1.05</v>
      </c>
      <c r="H63" s="44">
        <v>1.24875</v>
      </c>
      <c r="I63" s="44">
        <v>0.2</v>
      </c>
      <c r="J63" s="44">
        <v>0.70124999999999993</v>
      </c>
      <c r="K63" s="43">
        <v>0.01</v>
      </c>
      <c r="L63" s="64">
        <v>1.1287499999999999</v>
      </c>
      <c r="M63" s="64">
        <v>0.97499999999999998</v>
      </c>
      <c r="N63" s="65">
        <v>16.75</v>
      </c>
      <c r="O63" s="64">
        <v>2.9749999999999996</v>
      </c>
      <c r="P63" s="64">
        <v>0.01</v>
      </c>
      <c r="Q63" s="64">
        <v>0.01</v>
      </c>
      <c r="R63" s="65">
        <v>4</v>
      </c>
      <c r="S63" s="65">
        <v>5.25</v>
      </c>
      <c r="T63" s="13" t="s">
        <v>19</v>
      </c>
    </row>
    <row r="64" spans="1:20" x14ac:dyDescent="0.3">
      <c r="A64" s="76"/>
      <c r="B64" s="81" t="s">
        <v>80</v>
      </c>
      <c r="C64" s="82"/>
      <c r="D64" s="83"/>
      <c r="E64" s="83"/>
      <c r="F64" s="83"/>
      <c r="G64" s="84"/>
      <c r="H64" s="84"/>
      <c r="I64" s="84"/>
      <c r="J64" s="84"/>
      <c r="K64" s="84"/>
      <c r="L64" s="85"/>
      <c r="M64" s="84"/>
      <c r="N64" s="84"/>
      <c r="O64" s="84"/>
      <c r="P64" s="84"/>
      <c r="Q64" s="84"/>
      <c r="R64" s="84"/>
      <c r="S64" s="86"/>
      <c r="T64" s="77"/>
    </row>
    <row r="65" spans="1:20" x14ac:dyDescent="0.3">
      <c r="A65" s="76"/>
      <c r="B65" s="12" t="s">
        <v>81</v>
      </c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77"/>
    </row>
    <row r="66" spans="1:20" x14ac:dyDescent="0.3">
      <c r="A66" s="76"/>
      <c r="B66" s="12" t="s">
        <v>82</v>
      </c>
      <c r="T66" s="76"/>
    </row>
    <row r="67" spans="1:20" x14ac:dyDescent="0.3">
      <c r="A67" s="76"/>
      <c r="B67" s="12" t="s">
        <v>83</v>
      </c>
      <c r="T67" s="76"/>
    </row>
    <row r="68" spans="1:20" x14ac:dyDescent="0.3">
      <c r="A68" s="76"/>
      <c r="B68" s="12" t="s">
        <v>84</v>
      </c>
      <c r="T68" s="76"/>
    </row>
    <row r="69" spans="1:20" x14ac:dyDescent="0.3">
      <c r="B69" s="15"/>
      <c r="C69" s="14" t="s">
        <v>67</v>
      </c>
      <c r="D69" s="43" t="s">
        <v>15</v>
      </c>
      <c r="E69" s="43" t="s">
        <v>14</v>
      </c>
      <c r="F69" s="44" t="s">
        <v>13</v>
      </c>
      <c r="G69" s="43" t="s">
        <v>12</v>
      </c>
      <c r="I69" s="43" t="s">
        <v>11</v>
      </c>
      <c r="J69" s="43" t="s">
        <v>98</v>
      </c>
      <c r="K69" s="13" t="s">
        <v>12</v>
      </c>
      <c r="T69" s="76"/>
    </row>
    <row r="70" spans="1:20" x14ac:dyDescent="0.3">
      <c r="B70" s="9" t="s">
        <v>53</v>
      </c>
      <c r="C70" s="4">
        <v>39162</v>
      </c>
      <c r="D70" s="45">
        <v>1055.9874776079205</v>
      </c>
      <c r="E70" s="46">
        <v>1075.5699002004587</v>
      </c>
      <c r="F70" s="46">
        <v>0.91869085000528916</v>
      </c>
      <c r="G70" s="47" t="s">
        <v>2</v>
      </c>
      <c r="I70" s="48">
        <v>11.106523226939844</v>
      </c>
      <c r="J70" s="49">
        <v>4.01059300635319</v>
      </c>
      <c r="K70" s="6" t="s">
        <v>2</v>
      </c>
      <c r="T70" s="76"/>
    </row>
    <row r="71" spans="1:20" x14ac:dyDescent="0.3">
      <c r="B71" s="7" t="s">
        <v>55</v>
      </c>
      <c r="C71" s="4">
        <v>39275</v>
      </c>
      <c r="D71" s="45">
        <v>1191.0554872293167</v>
      </c>
      <c r="E71" s="48">
        <v>1164.5960433538144</v>
      </c>
      <c r="F71" s="48">
        <v>-1.1232325126183833</v>
      </c>
      <c r="G71" s="47" t="s">
        <v>2</v>
      </c>
      <c r="I71" s="48">
        <v>12.288553152581356</v>
      </c>
      <c r="J71" s="48">
        <v>14.907755236340211</v>
      </c>
      <c r="K71" s="6" t="s">
        <v>85</v>
      </c>
      <c r="T71" s="76"/>
    </row>
    <row r="72" spans="1:20" x14ac:dyDescent="0.3">
      <c r="B72" s="12"/>
      <c r="C72" s="4">
        <v>39372</v>
      </c>
      <c r="D72" s="45">
        <v>1137.0217688815633</v>
      </c>
      <c r="E72" s="48">
        <v>1106.4315389300377</v>
      </c>
      <c r="F72" s="48">
        <v>-1.3635331675953215</v>
      </c>
      <c r="G72" s="47" t="s">
        <v>2</v>
      </c>
      <c r="I72" s="48">
        <v>11.653438212890668</v>
      </c>
      <c r="J72" s="48">
        <v>5.9237933648344647</v>
      </c>
      <c r="K72" s="6" t="s">
        <v>2</v>
      </c>
      <c r="T72" s="76"/>
    </row>
    <row r="73" spans="1:20" x14ac:dyDescent="0.3">
      <c r="B73" s="12"/>
      <c r="C73" s="4">
        <v>39435</v>
      </c>
      <c r="D73" s="45">
        <v>1173.2976037720157</v>
      </c>
      <c r="E73" s="48">
        <v>1327.6023287646185</v>
      </c>
      <c r="F73" s="48">
        <v>6.1699679777308534</v>
      </c>
      <c r="G73" s="47" t="s">
        <v>2</v>
      </c>
      <c r="I73" s="48">
        <v>13.076369488607194</v>
      </c>
      <c r="J73" s="48">
        <v>4.5007306757776187</v>
      </c>
      <c r="K73" s="6" t="s">
        <v>2</v>
      </c>
      <c r="T73" s="76"/>
    </row>
    <row r="74" spans="1:20" x14ac:dyDescent="0.3">
      <c r="B74" s="12"/>
      <c r="C74" s="11"/>
      <c r="D74" s="45"/>
      <c r="E74" s="48"/>
      <c r="F74" s="48"/>
      <c r="G74" s="48"/>
      <c r="I74" s="48"/>
      <c r="J74" s="48"/>
      <c r="K74" s="3"/>
      <c r="T74" s="76"/>
    </row>
    <row r="75" spans="1:20" x14ac:dyDescent="0.3">
      <c r="B75" s="9" t="s">
        <v>56</v>
      </c>
      <c r="C75" s="4">
        <v>39162</v>
      </c>
      <c r="D75" s="45">
        <v>1065.933962923428</v>
      </c>
      <c r="E75" s="46">
        <v>1088.802652621926</v>
      </c>
      <c r="F75" s="46">
        <v>1.0613218123046568</v>
      </c>
      <c r="G75" s="47" t="s">
        <v>2</v>
      </c>
      <c r="I75" s="50">
        <v>11.265965729035559</v>
      </c>
      <c r="J75" s="49">
        <v>3.7574461998001953</v>
      </c>
      <c r="K75" s="6" t="s">
        <v>2</v>
      </c>
      <c r="T75" s="76"/>
    </row>
    <row r="76" spans="1:20" x14ac:dyDescent="0.3">
      <c r="B76" s="7" t="s">
        <v>79</v>
      </c>
      <c r="C76" s="4">
        <v>39275</v>
      </c>
      <c r="D76" s="45">
        <v>1179.7586279262307</v>
      </c>
      <c r="E76" s="48">
        <v>1162.4983277804683</v>
      </c>
      <c r="F76" s="48">
        <v>-0.73690890761191608</v>
      </c>
      <c r="G76" s="47" t="s">
        <v>97</v>
      </c>
      <c r="I76" s="50">
        <v>12.180134934517348</v>
      </c>
      <c r="J76" s="48">
        <v>12.882843146965369</v>
      </c>
      <c r="K76" s="6" t="s">
        <v>3</v>
      </c>
      <c r="T76" s="76"/>
    </row>
    <row r="77" spans="1:20" x14ac:dyDescent="0.3">
      <c r="B77" s="7"/>
      <c r="C77" s="4">
        <v>39372</v>
      </c>
      <c r="D77" s="45">
        <v>1100.3930853513179</v>
      </c>
      <c r="E77" s="48">
        <v>1091.7403739510082</v>
      </c>
      <c r="F77" s="48">
        <v>-0.39471645139085465</v>
      </c>
      <c r="G77" s="47" t="s">
        <v>2</v>
      </c>
      <c r="I77" s="50">
        <v>11.408557716395613</v>
      </c>
      <c r="J77" s="48">
        <v>6.5794143400742859</v>
      </c>
      <c r="K77" s="6" t="s">
        <v>97</v>
      </c>
      <c r="T77" s="76"/>
    </row>
    <row r="78" spans="1:20" x14ac:dyDescent="0.3">
      <c r="B78" s="5"/>
      <c r="C78" s="4">
        <v>39435</v>
      </c>
      <c r="D78" s="45">
        <v>1052.3276323125936</v>
      </c>
      <c r="E78" s="48">
        <v>1276.191458403569</v>
      </c>
      <c r="F78" s="48">
        <v>9.614000030471022</v>
      </c>
      <c r="G78" s="47" t="s">
        <v>85</v>
      </c>
      <c r="H78" s="7"/>
      <c r="I78" s="50">
        <v>12.316294465115122</v>
      </c>
      <c r="J78" s="48">
        <v>5.6453844631466117</v>
      </c>
      <c r="K78" s="6" t="s">
        <v>2</v>
      </c>
      <c r="L78" s="12"/>
      <c r="T78" s="76"/>
    </row>
    <row r="79" spans="1:20" x14ac:dyDescent="0.3">
      <c r="B79" s="92"/>
      <c r="C79" s="4"/>
      <c r="D79" s="45"/>
      <c r="E79" s="48"/>
      <c r="F79" s="48"/>
      <c r="G79" s="93"/>
      <c r="I79" s="50"/>
      <c r="J79" s="48"/>
      <c r="K79" s="63"/>
      <c r="T79" s="76"/>
    </row>
    <row r="80" spans="1:20" x14ac:dyDescent="0.3">
      <c r="B80" s="91" t="s">
        <v>80</v>
      </c>
      <c r="T80" s="76"/>
    </row>
    <row r="81" spans="2:20" x14ac:dyDescent="0.3">
      <c r="B81" s="78"/>
      <c r="C81" s="87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80"/>
    </row>
    <row r="97" spans="2:2" x14ac:dyDescent="0.3">
      <c r="B97" s="1" t="s">
        <v>80</v>
      </c>
    </row>
  </sheetData>
  <mergeCells count="2">
    <mergeCell ref="P51:T51"/>
    <mergeCell ref="C51:O51"/>
  </mergeCells>
  <phoneticPr fontId="4"/>
  <pageMargins left="0.78700000000000003" right="0.78700000000000003" top="0.98399999999999999" bottom="0.98399999999999999" header="0.51200000000000001" footer="0.51200000000000001"/>
  <pageSetup paperSize="9" scale="5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2F70C-0F07-4289-976C-934714BDE82F}">
  <sheetPr>
    <tabColor theme="0"/>
    <pageSetUpPr fitToPage="1"/>
  </sheetPr>
  <dimension ref="B2:T65"/>
  <sheetViews>
    <sheetView view="pageBreakPreview" zoomScaleNormal="100" zoomScaleSheetLayoutView="100" workbookViewId="0">
      <selection activeCell="B6" sqref="B6"/>
    </sheetView>
  </sheetViews>
  <sheetFormatPr defaultColWidth="8.09765625" defaultRowHeight="13" x14ac:dyDescent="0.3"/>
  <cols>
    <col min="1" max="1" width="2.69921875" style="108" customWidth="1"/>
    <col min="2" max="2" width="18.69921875" style="108" customWidth="1"/>
    <col min="3" max="3" width="13.8984375" style="109" customWidth="1"/>
    <col min="4" max="4" width="13.296875" style="108" customWidth="1"/>
    <col min="5" max="15" width="8.69921875" style="108" customWidth="1"/>
    <col min="16" max="256" width="8.09765625" style="108"/>
    <col min="257" max="257" width="2.69921875" style="108" customWidth="1"/>
    <col min="258" max="258" width="18.69921875" style="108" customWidth="1"/>
    <col min="259" max="259" width="12.69921875" style="108" customWidth="1"/>
    <col min="260" max="260" width="12.09765625" style="108" customWidth="1"/>
    <col min="261" max="271" width="8.69921875" style="108" customWidth="1"/>
    <col min="272" max="512" width="8.09765625" style="108"/>
    <col min="513" max="513" width="2.69921875" style="108" customWidth="1"/>
    <col min="514" max="514" width="18.69921875" style="108" customWidth="1"/>
    <col min="515" max="515" width="12.69921875" style="108" customWidth="1"/>
    <col min="516" max="516" width="12.09765625" style="108" customWidth="1"/>
    <col min="517" max="527" width="8.69921875" style="108" customWidth="1"/>
    <col min="528" max="768" width="8.09765625" style="108"/>
    <col min="769" max="769" width="2.69921875" style="108" customWidth="1"/>
    <col min="770" max="770" width="18.69921875" style="108" customWidth="1"/>
    <col min="771" max="771" width="12.69921875" style="108" customWidth="1"/>
    <col min="772" max="772" width="12.09765625" style="108" customWidth="1"/>
    <col min="773" max="783" width="8.69921875" style="108" customWidth="1"/>
    <col min="784" max="1024" width="8.09765625" style="108"/>
    <col min="1025" max="1025" width="2.69921875" style="108" customWidth="1"/>
    <col min="1026" max="1026" width="18.69921875" style="108" customWidth="1"/>
    <col min="1027" max="1027" width="12.69921875" style="108" customWidth="1"/>
    <col min="1028" max="1028" width="12.09765625" style="108" customWidth="1"/>
    <col min="1029" max="1039" width="8.69921875" style="108" customWidth="1"/>
    <col min="1040" max="1280" width="8.09765625" style="108"/>
    <col min="1281" max="1281" width="2.69921875" style="108" customWidth="1"/>
    <col min="1282" max="1282" width="18.69921875" style="108" customWidth="1"/>
    <col min="1283" max="1283" width="12.69921875" style="108" customWidth="1"/>
    <col min="1284" max="1284" width="12.09765625" style="108" customWidth="1"/>
    <col min="1285" max="1295" width="8.69921875" style="108" customWidth="1"/>
    <col min="1296" max="1536" width="8.09765625" style="108"/>
    <col min="1537" max="1537" width="2.69921875" style="108" customWidth="1"/>
    <col min="1538" max="1538" width="18.69921875" style="108" customWidth="1"/>
    <col min="1539" max="1539" width="12.69921875" style="108" customWidth="1"/>
    <col min="1540" max="1540" width="12.09765625" style="108" customWidth="1"/>
    <col min="1541" max="1551" width="8.69921875" style="108" customWidth="1"/>
    <col min="1552" max="1792" width="8.09765625" style="108"/>
    <col min="1793" max="1793" width="2.69921875" style="108" customWidth="1"/>
    <col min="1794" max="1794" width="18.69921875" style="108" customWidth="1"/>
    <col min="1795" max="1795" width="12.69921875" style="108" customWidth="1"/>
    <col min="1796" max="1796" width="12.09765625" style="108" customWidth="1"/>
    <col min="1797" max="1807" width="8.69921875" style="108" customWidth="1"/>
    <col min="1808" max="2048" width="8.09765625" style="108"/>
    <col min="2049" max="2049" width="2.69921875" style="108" customWidth="1"/>
    <col min="2050" max="2050" width="18.69921875" style="108" customWidth="1"/>
    <col min="2051" max="2051" width="12.69921875" style="108" customWidth="1"/>
    <col min="2052" max="2052" width="12.09765625" style="108" customWidth="1"/>
    <col min="2053" max="2063" width="8.69921875" style="108" customWidth="1"/>
    <col min="2064" max="2304" width="8.09765625" style="108"/>
    <col min="2305" max="2305" width="2.69921875" style="108" customWidth="1"/>
    <col min="2306" max="2306" width="18.69921875" style="108" customWidth="1"/>
    <col min="2307" max="2307" width="12.69921875" style="108" customWidth="1"/>
    <col min="2308" max="2308" width="12.09765625" style="108" customWidth="1"/>
    <col min="2309" max="2319" width="8.69921875" style="108" customWidth="1"/>
    <col min="2320" max="2560" width="8.09765625" style="108"/>
    <col min="2561" max="2561" width="2.69921875" style="108" customWidth="1"/>
    <col min="2562" max="2562" width="18.69921875" style="108" customWidth="1"/>
    <col min="2563" max="2563" width="12.69921875" style="108" customWidth="1"/>
    <col min="2564" max="2564" width="12.09765625" style="108" customWidth="1"/>
    <col min="2565" max="2575" width="8.69921875" style="108" customWidth="1"/>
    <col min="2576" max="2816" width="8.09765625" style="108"/>
    <col min="2817" max="2817" width="2.69921875" style="108" customWidth="1"/>
    <col min="2818" max="2818" width="18.69921875" style="108" customWidth="1"/>
    <col min="2819" max="2819" width="12.69921875" style="108" customWidth="1"/>
    <col min="2820" max="2820" width="12.09765625" style="108" customWidth="1"/>
    <col min="2821" max="2831" width="8.69921875" style="108" customWidth="1"/>
    <col min="2832" max="3072" width="8.09765625" style="108"/>
    <col min="3073" max="3073" width="2.69921875" style="108" customWidth="1"/>
    <col min="3074" max="3074" width="18.69921875" style="108" customWidth="1"/>
    <col min="3075" max="3075" width="12.69921875" style="108" customWidth="1"/>
    <col min="3076" max="3076" width="12.09765625" style="108" customWidth="1"/>
    <col min="3077" max="3087" width="8.69921875" style="108" customWidth="1"/>
    <col min="3088" max="3328" width="8.09765625" style="108"/>
    <col min="3329" max="3329" width="2.69921875" style="108" customWidth="1"/>
    <col min="3330" max="3330" width="18.69921875" style="108" customWidth="1"/>
    <col min="3331" max="3331" width="12.69921875" style="108" customWidth="1"/>
    <col min="3332" max="3332" width="12.09765625" style="108" customWidth="1"/>
    <col min="3333" max="3343" width="8.69921875" style="108" customWidth="1"/>
    <col min="3344" max="3584" width="8.09765625" style="108"/>
    <col min="3585" max="3585" width="2.69921875" style="108" customWidth="1"/>
    <col min="3586" max="3586" width="18.69921875" style="108" customWidth="1"/>
    <col min="3587" max="3587" width="12.69921875" style="108" customWidth="1"/>
    <col min="3588" max="3588" width="12.09765625" style="108" customWidth="1"/>
    <col min="3589" max="3599" width="8.69921875" style="108" customWidth="1"/>
    <col min="3600" max="3840" width="8.09765625" style="108"/>
    <col min="3841" max="3841" width="2.69921875" style="108" customWidth="1"/>
    <col min="3842" max="3842" width="18.69921875" style="108" customWidth="1"/>
    <col min="3843" max="3843" width="12.69921875" style="108" customWidth="1"/>
    <col min="3844" max="3844" width="12.09765625" style="108" customWidth="1"/>
    <col min="3845" max="3855" width="8.69921875" style="108" customWidth="1"/>
    <col min="3856" max="4096" width="8.09765625" style="108"/>
    <col min="4097" max="4097" width="2.69921875" style="108" customWidth="1"/>
    <col min="4098" max="4098" width="18.69921875" style="108" customWidth="1"/>
    <col min="4099" max="4099" width="12.69921875" style="108" customWidth="1"/>
    <col min="4100" max="4100" width="12.09765625" style="108" customWidth="1"/>
    <col min="4101" max="4111" width="8.69921875" style="108" customWidth="1"/>
    <col min="4112" max="4352" width="8.09765625" style="108"/>
    <col min="4353" max="4353" width="2.69921875" style="108" customWidth="1"/>
    <col min="4354" max="4354" width="18.69921875" style="108" customWidth="1"/>
    <col min="4355" max="4355" width="12.69921875" style="108" customWidth="1"/>
    <col min="4356" max="4356" width="12.09765625" style="108" customWidth="1"/>
    <col min="4357" max="4367" width="8.69921875" style="108" customWidth="1"/>
    <col min="4368" max="4608" width="8.09765625" style="108"/>
    <col min="4609" max="4609" width="2.69921875" style="108" customWidth="1"/>
    <col min="4610" max="4610" width="18.69921875" style="108" customWidth="1"/>
    <col min="4611" max="4611" width="12.69921875" style="108" customWidth="1"/>
    <col min="4612" max="4612" width="12.09765625" style="108" customWidth="1"/>
    <col min="4613" max="4623" width="8.69921875" style="108" customWidth="1"/>
    <col min="4624" max="4864" width="8.09765625" style="108"/>
    <col min="4865" max="4865" width="2.69921875" style="108" customWidth="1"/>
    <col min="4866" max="4866" width="18.69921875" style="108" customWidth="1"/>
    <col min="4867" max="4867" width="12.69921875" style="108" customWidth="1"/>
    <col min="4868" max="4868" width="12.09765625" style="108" customWidth="1"/>
    <col min="4869" max="4879" width="8.69921875" style="108" customWidth="1"/>
    <col min="4880" max="5120" width="8.09765625" style="108"/>
    <col min="5121" max="5121" width="2.69921875" style="108" customWidth="1"/>
    <col min="5122" max="5122" width="18.69921875" style="108" customWidth="1"/>
    <col min="5123" max="5123" width="12.69921875" style="108" customWidth="1"/>
    <col min="5124" max="5124" width="12.09765625" style="108" customWidth="1"/>
    <col min="5125" max="5135" width="8.69921875" style="108" customWidth="1"/>
    <col min="5136" max="5376" width="8.09765625" style="108"/>
    <col min="5377" max="5377" width="2.69921875" style="108" customWidth="1"/>
    <col min="5378" max="5378" width="18.69921875" style="108" customWidth="1"/>
    <col min="5379" max="5379" width="12.69921875" style="108" customWidth="1"/>
    <col min="5380" max="5380" width="12.09765625" style="108" customWidth="1"/>
    <col min="5381" max="5391" width="8.69921875" style="108" customWidth="1"/>
    <col min="5392" max="5632" width="8.09765625" style="108"/>
    <col min="5633" max="5633" width="2.69921875" style="108" customWidth="1"/>
    <col min="5634" max="5634" width="18.69921875" style="108" customWidth="1"/>
    <col min="5635" max="5635" width="12.69921875" style="108" customWidth="1"/>
    <col min="5636" max="5636" width="12.09765625" style="108" customWidth="1"/>
    <col min="5637" max="5647" width="8.69921875" style="108" customWidth="1"/>
    <col min="5648" max="5888" width="8.09765625" style="108"/>
    <col min="5889" max="5889" width="2.69921875" style="108" customWidth="1"/>
    <col min="5890" max="5890" width="18.69921875" style="108" customWidth="1"/>
    <col min="5891" max="5891" width="12.69921875" style="108" customWidth="1"/>
    <col min="5892" max="5892" width="12.09765625" style="108" customWidth="1"/>
    <col min="5893" max="5903" width="8.69921875" style="108" customWidth="1"/>
    <col min="5904" max="6144" width="8.09765625" style="108"/>
    <col min="6145" max="6145" width="2.69921875" style="108" customWidth="1"/>
    <col min="6146" max="6146" width="18.69921875" style="108" customWidth="1"/>
    <col min="6147" max="6147" width="12.69921875" style="108" customWidth="1"/>
    <col min="6148" max="6148" width="12.09765625" style="108" customWidth="1"/>
    <col min="6149" max="6159" width="8.69921875" style="108" customWidth="1"/>
    <col min="6160" max="6400" width="8.09765625" style="108"/>
    <col min="6401" max="6401" width="2.69921875" style="108" customWidth="1"/>
    <col min="6402" max="6402" width="18.69921875" style="108" customWidth="1"/>
    <col min="6403" max="6403" width="12.69921875" style="108" customWidth="1"/>
    <col min="6404" max="6404" width="12.09765625" style="108" customWidth="1"/>
    <col min="6405" max="6415" width="8.69921875" style="108" customWidth="1"/>
    <col min="6416" max="6656" width="8.09765625" style="108"/>
    <col min="6657" max="6657" width="2.69921875" style="108" customWidth="1"/>
    <col min="6658" max="6658" width="18.69921875" style="108" customWidth="1"/>
    <col min="6659" max="6659" width="12.69921875" style="108" customWidth="1"/>
    <col min="6660" max="6660" width="12.09765625" style="108" customWidth="1"/>
    <col min="6661" max="6671" width="8.69921875" style="108" customWidth="1"/>
    <col min="6672" max="6912" width="8.09765625" style="108"/>
    <col min="6913" max="6913" width="2.69921875" style="108" customWidth="1"/>
    <col min="6914" max="6914" width="18.69921875" style="108" customWidth="1"/>
    <col min="6915" max="6915" width="12.69921875" style="108" customWidth="1"/>
    <col min="6916" max="6916" width="12.09765625" style="108" customWidth="1"/>
    <col min="6917" max="6927" width="8.69921875" style="108" customWidth="1"/>
    <col min="6928" max="7168" width="8.09765625" style="108"/>
    <col min="7169" max="7169" width="2.69921875" style="108" customWidth="1"/>
    <col min="7170" max="7170" width="18.69921875" style="108" customWidth="1"/>
    <col min="7171" max="7171" width="12.69921875" style="108" customWidth="1"/>
    <col min="7172" max="7172" width="12.09765625" style="108" customWidth="1"/>
    <col min="7173" max="7183" width="8.69921875" style="108" customWidth="1"/>
    <col min="7184" max="7424" width="8.09765625" style="108"/>
    <col min="7425" max="7425" width="2.69921875" style="108" customWidth="1"/>
    <col min="7426" max="7426" width="18.69921875" style="108" customWidth="1"/>
    <col min="7427" max="7427" width="12.69921875" style="108" customWidth="1"/>
    <col min="7428" max="7428" width="12.09765625" style="108" customWidth="1"/>
    <col min="7429" max="7439" width="8.69921875" style="108" customWidth="1"/>
    <col min="7440" max="7680" width="8.09765625" style="108"/>
    <col min="7681" max="7681" width="2.69921875" style="108" customWidth="1"/>
    <col min="7682" max="7682" width="18.69921875" style="108" customWidth="1"/>
    <col min="7683" max="7683" width="12.69921875" style="108" customWidth="1"/>
    <col min="7684" max="7684" width="12.09765625" style="108" customWidth="1"/>
    <col min="7685" max="7695" width="8.69921875" style="108" customWidth="1"/>
    <col min="7696" max="7936" width="8.09765625" style="108"/>
    <col min="7937" max="7937" width="2.69921875" style="108" customWidth="1"/>
    <col min="7938" max="7938" width="18.69921875" style="108" customWidth="1"/>
    <col min="7939" max="7939" width="12.69921875" style="108" customWidth="1"/>
    <col min="7940" max="7940" width="12.09765625" style="108" customWidth="1"/>
    <col min="7941" max="7951" width="8.69921875" style="108" customWidth="1"/>
    <col min="7952" max="8192" width="8.09765625" style="108"/>
    <col min="8193" max="8193" width="2.69921875" style="108" customWidth="1"/>
    <col min="8194" max="8194" width="18.69921875" style="108" customWidth="1"/>
    <col min="8195" max="8195" width="12.69921875" style="108" customWidth="1"/>
    <col min="8196" max="8196" width="12.09765625" style="108" customWidth="1"/>
    <col min="8197" max="8207" width="8.69921875" style="108" customWidth="1"/>
    <col min="8208" max="8448" width="8.09765625" style="108"/>
    <col min="8449" max="8449" width="2.69921875" style="108" customWidth="1"/>
    <col min="8450" max="8450" width="18.69921875" style="108" customWidth="1"/>
    <col min="8451" max="8451" width="12.69921875" style="108" customWidth="1"/>
    <col min="8452" max="8452" width="12.09765625" style="108" customWidth="1"/>
    <col min="8453" max="8463" width="8.69921875" style="108" customWidth="1"/>
    <col min="8464" max="8704" width="8.09765625" style="108"/>
    <col min="8705" max="8705" width="2.69921875" style="108" customWidth="1"/>
    <col min="8706" max="8706" width="18.69921875" style="108" customWidth="1"/>
    <col min="8707" max="8707" width="12.69921875" style="108" customWidth="1"/>
    <col min="8708" max="8708" width="12.09765625" style="108" customWidth="1"/>
    <col min="8709" max="8719" width="8.69921875" style="108" customWidth="1"/>
    <col min="8720" max="8960" width="8.09765625" style="108"/>
    <col min="8961" max="8961" width="2.69921875" style="108" customWidth="1"/>
    <col min="8962" max="8962" width="18.69921875" style="108" customWidth="1"/>
    <col min="8963" max="8963" width="12.69921875" style="108" customWidth="1"/>
    <col min="8964" max="8964" width="12.09765625" style="108" customWidth="1"/>
    <col min="8965" max="8975" width="8.69921875" style="108" customWidth="1"/>
    <col min="8976" max="9216" width="8.09765625" style="108"/>
    <col min="9217" max="9217" width="2.69921875" style="108" customWidth="1"/>
    <col min="9218" max="9218" width="18.69921875" style="108" customWidth="1"/>
    <col min="9219" max="9219" width="12.69921875" style="108" customWidth="1"/>
    <col min="9220" max="9220" width="12.09765625" style="108" customWidth="1"/>
    <col min="9221" max="9231" width="8.69921875" style="108" customWidth="1"/>
    <col min="9232" max="9472" width="8.09765625" style="108"/>
    <col min="9473" max="9473" width="2.69921875" style="108" customWidth="1"/>
    <col min="9474" max="9474" width="18.69921875" style="108" customWidth="1"/>
    <col min="9475" max="9475" width="12.69921875" style="108" customWidth="1"/>
    <col min="9476" max="9476" width="12.09765625" style="108" customWidth="1"/>
    <col min="9477" max="9487" width="8.69921875" style="108" customWidth="1"/>
    <col min="9488" max="9728" width="8.09765625" style="108"/>
    <col min="9729" max="9729" width="2.69921875" style="108" customWidth="1"/>
    <col min="9730" max="9730" width="18.69921875" style="108" customWidth="1"/>
    <col min="9731" max="9731" width="12.69921875" style="108" customWidth="1"/>
    <col min="9732" max="9732" width="12.09765625" style="108" customWidth="1"/>
    <col min="9733" max="9743" width="8.69921875" style="108" customWidth="1"/>
    <col min="9744" max="9984" width="8.09765625" style="108"/>
    <col min="9985" max="9985" width="2.69921875" style="108" customWidth="1"/>
    <col min="9986" max="9986" width="18.69921875" style="108" customWidth="1"/>
    <col min="9987" max="9987" width="12.69921875" style="108" customWidth="1"/>
    <col min="9988" max="9988" width="12.09765625" style="108" customWidth="1"/>
    <col min="9989" max="9999" width="8.69921875" style="108" customWidth="1"/>
    <col min="10000" max="10240" width="8.09765625" style="108"/>
    <col min="10241" max="10241" width="2.69921875" style="108" customWidth="1"/>
    <col min="10242" max="10242" width="18.69921875" style="108" customWidth="1"/>
    <col min="10243" max="10243" width="12.69921875" style="108" customWidth="1"/>
    <col min="10244" max="10244" width="12.09765625" style="108" customWidth="1"/>
    <col min="10245" max="10255" width="8.69921875" style="108" customWidth="1"/>
    <col min="10256" max="10496" width="8.09765625" style="108"/>
    <col min="10497" max="10497" width="2.69921875" style="108" customWidth="1"/>
    <col min="10498" max="10498" width="18.69921875" style="108" customWidth="1"/>
    <col min="10499" max="10499" width="12.69921875" style="108" customWidth="1"/>
    <col min="10500" max="10500" width="12.09765625" style="108" customWidth="1"/>
    <col min="10501" max="10511" width="8.69921875" style="108" customWidth="1"/>
    <col min="10512" max="10752" width="8.09765625" style="108"/>
    <col min="10753" max="10753" width="2.69921875" style="108" customWidth="1"/>
    <col min="10754" max="10754" width="18.69921875" style="108" customWidth="1"/>
    <col min="10755" max="10755" width="12.69921875" style="108" customWidth="1"/>
    <col min="10756" max="10756" width="12.09765625" style="108" customWidth="1"/>
    <col min="10757" max="10767" width="8.69921875" style="108" customWidth="1"/>
    <col min="10768" max="11008" width="8.09765625" style="108"/>
    <col min="11009" max="11009" width="2.69921875" style="108" customWidth="1"/>
    <col min="11010" max="11010" width="18.69921875" style="108" customWidth="1"/>
    <col min="11011" max="11011" width="12.69921875" style="108" customWidth="1"/>
    <col min="11012" max="11012" width="12.09765625" style="108" customWidth="1"/>
    <col min="11013" max="11023" width="8.69921875" style="108" customWidth="1"/>
    <col min="11024" max="11264" width="8.09765625" style="108"/>
    <col min="11265" max="11265" width="2.69921875" style="108" customWidth="1"/>
    <col min="11266" max="11266" width="18.69921875" style="108" customWidth="1"/>
    <col min="11267" max="11267" width="12.69921875" style="108" customWidth="1"/>
    <col min="11268" max="11268" width="12.09765625" style="108" customWidth="1"/>
    <col min="11269" max="11279" width="8.69921875" style="108" customWidth="1"/>
    <col min="11280" max="11520" width="8.09765625" style="108"/>
    <col min="11521" max="11521" width="2.69921875" style="108" customWidth="1"/>
    <col min="11522" max="11522" width="18.69921875" style="108" customWidth="1"/>
    <col min="11523" max="11523" width="12.69921875" style="108" customWidth="1"/>
    <col min="11524" max="11524" width="12.09765625" style="108" customWidth="1"/>
    <col min="11525" max="11535" width="8.69921875" style="108" customWidth="1"/>
    <col min="11536" max="11776" width="8.09765625" style="108"/>
    <col min="11777" max="11777" width="2.69921875" style="108" customWidth="1"/>
    <col min="11778" max="11778" width="18.69921875" style="108" customWidth="1"/>
    <col min="11779" max="11779" width="12.69921875" style="108" customWidth="1"/>
    <col min="11780" max="11780" width="12.09765625" style="108" customWidth="1"/>
    <col min="11781" max="11791" width="8.69921875" style="108" customWidth="1"/>
    <col min="11792" max="12032" width="8.09765625" style="108"/>
    <col min="12033" max="12033" width="2.69921875" style="108" customWidth="1"/>
    <col min="12034" max="12034" width="18.69921875" style="108" customWidth="1"/>
    <col min="12035" max="12035" width="12.69921875" style="108" customWidth="1"/>
    <col min="12036" max="12036" width="12.09765625" style="108" customWidth="1"/>
    <col min="12037" max="12047" width="8.69921875" style="108" customWidth="1"/>
    <col min="12048" max="12288" width="8.09765625" style="108"/>
    <col min="12289" max="12289" width="2.69921875" style="108" customWidth="1"/>
    <col min="12290" max="12290" width="18.69921875" style="108" customWidth="1"/>
    <col min="12291" max="12291" width="12.69921875" style="108" customWidth="1"/>
    <col min="12292" max="12292" width="12.09765625" style="108" customWidth="1"/>
    <col min="12293" max="12303" width="8.69921875" style="108" customWidth="1"/>
    <col min="12304" max="12544" width="8.09765625" style="108"/>
    <col min="12545" max="12545" width="2.69921875" style="108" customWidth="1"/>
    <col min="12546" max="12546" width="18.69921875" style="108" customWidth="1"/>
    <col min="12547" max="12547" width="12.69921875" style="108" customWidth="1"/>
    <col min="12548" max="12548" width="12.09765625" style="108" customWidth="1"/>
    <col min="12549" max="12559" width="8.69921875" style="108" customWidth="1"/>
    <col min="12560" max="12800" width="8.09765625" style="108"/>
    <col min="12801" max="12801" width="2.69921875" style="108" customWidth="1"/>
    <col min="12802" max="12802" width="18.69921875" style="108" customWidth="1"/>
    <col min="12803" max="12803" width="12.69921875" style="108" customWidth="1"/>
    <col min="12804" max="12804" width="12.09765625" style="108" customWidth="1"/>
    <col min="12805" max="12815" width="8.69921875" style="108" customWidth="1"/>
    <col min="12816" max="13056" width="8.09765625" style="108"/>
    <col min="13057" max="13057" width="2.69921875" style="108" customWidth="1"/>
    <col min="13058" max="13058" width="18.69921875" style="108" customWidth="1"/>
    <col min="13059" max="13059" width="12.69921875" style="108" customWidth="1"/>
    <col min="13060" max="13060" width="12.09765625" style="108" customWidth="1"/>
    <col min="13061" max="13071" width="8.69921875" style="108" customWidth="1"/>
    <col min="13072" max="13312" width="8.09765625" style="108"/>
    <col min="13313" max="13313" width="2.69921875" style="108" customWidth="1"/>
    <col min="13314" max="13314" width="18.69921875" style="108" customWidth="1"/>
    <col min="13315" max="13315" width="12.69921875" style="108" customWidth="1"/>
    <col min="13316" max="13316" width="12.09765625" style="108" customWidth="1"/>
    <col min="13317" max="13327" width="8.69921875" style="108" customWidth="1"/>
    <col min="13328" max="13568" width="8.09765625" style="108"/>
    <col min="13569" max="13569" width="2.69921875" style="108" customWidth="1"/>
    <col min="13570" max="13570" width="18.69921875" style="108" customWidth="1"/>
    <col min="13571" max="13571" width="12.69921875" style="108" customWidth="1"/>
    <col min="13572" max="13572" width="12.09765625" style="108" customWidth="1"/>
    <col min="13573" max="13583" width="8.69921875" style="108" customWidth="1"/>
    <col min="13584" max="13824" width="8.09765625" style="108"/>
    <col min="13825" max="13825" width="2.69921875" style="108" customWidth="1"/>
    <col min="13826" max="13826" width="18.69921875" style="108" customWidth="1"/>
    <col min="13827" max="13827" width="12.69921875" style="108" customWidth="1"/>
    <col min="13828" max="13828" width="12.09765625" style="108" customWidth="1"/>
    <col min="13829" max="13839" width="8.69921875" style="108" customWidth="1"/>
    <col min="13840" max="14080" width="8.09765625" style="108"/>
    <col min="14081" max="14081" width="2.69921875" style="108" customWidth="1"/>
    <col min="14082" max="14082" width="18.69921875" style="108" customWidth="1"/>
    <col min="14083" max="14083" width="12.69921875" style="108" customWidth="1"/>
    <col min="14084" max="14084" width="12.09765625" style="108" customWidth="1"/>
    <col min="14085" max="14095" width="8.69921875" style="108" customWidth="1"/>
    <col min="14096" max="14336" width="8.09765625" style="108"/>
    <col min="14337" max="14337" width="2.69921875" style="108" customWidth="1"/>
    <col min="14338" max="14338" width="18.69921875" style="108" customWidth="1"/>
    <col min="14339" max="14339" width="12.69921875" style="108" customWidth="1"/>
    <col min="14340" max="14340" width="12.09765625" style="108" customWidth="1"/>
    <col min="14341" max="14351" width="8.69921875" style="108" customWidth="1"/>
    <col min="14352" max="14592" width="8.09765625" style="108"/>
    <col min="14593" max="14593" width="2.69921875" style="108" customWidth="1"/>
    <col min="14594" max="14594" width="18.69921875" style="108" customWidth="1"/>
    <col min="14595" max="14595" width="12.69921875" style="108" customWidth="1"/>
    <col min="14596" max="14596" width="12.09765625" style="108" customWidth="1"/>
    <col min="14597" max="14607" width="8.69921875" style="108" customWidth="1"/>
    <col min="14608" max="14848" width="8.09765625" style="108"/>
    <col min="14849" max="14849" width="2.69921875" style="108" customWidth="1"/>
    <col min="14850" max="14850" width="18.69921875" style="108" customWidth="1"/>
    <col min="14851" max="14851" width="12.69921875" style="108" customWidth="1"/>
    <col min="14852" max="14852" width="12.09765625" style="108" customWidth="1"/>
    <col min="14853" max="14863" width="8.69921875" style="108" customWidth="1"/>
    <col min="14864" max="15104" width="8.09765625" style="108"/>
    <col min="15105" max="15105" width="2.69921875" style="108" customWidth="1"/>
    <col min="15106" max="15106" width="18.69921875" style="108" customWidth="1"/>
    <col min="15107" max="15107" width="12.69921875" style="108" customWidth="1"/>
    <col min="15108" max="15108" width="12.09765625" style="108" customWidth="1"/>
    <col min="15109" max="15119" width="8.69921875" style="108" customWidth="1"/>
    <col min="15120" max="15360" width="8.09765625" style="108"/>
    <col min="15361" max="15361" width="2.69921875" style="108" customWidth="1"/>
    <col min="15362" max="15362" width="18.69921875" style="108" customWidth="1"/>
    <col min="15363" max="15363" width="12.69921875" style="108" customWidth="1"/>
    <col min="15364" max="15364" width="12.09765625" style="108" customWidth="1"/>
    <col min="15365" max="15375" width="8.69921875" style="108" customWidth="1"/>
    <col min="15376" max="15616" width="8.09765625" style="108"/>
    <col min="15617" max="15617" width="2.69921875" style="108" customWidth="1"/>
    <col min="15618" max="15618" width="18.69921875" style="108" customWidth="1"/>
    <col min="15619" max="15619" width="12.69921875" style="108" customWidth="1"/>
    <col min="15620" max="15620" width="12.09765625" style="108" customWidth="1"/>
    <col min="15621" max="15631" width="8.69921875" style="108" customWidth="1"/>
    <col min="15632" max="15872" width="8.09765625" style="108"/>
    <col min="15873" max="15873" width="2.69921875" style="108" customWidth="1"/>
    <col min="15874" max="15874" width="18.69921875" style="108" customWidth="1"/>
    <col min="15875" max="15875" width="12.69921875" style="108" customWidth="1"/>
    <col min="15876" max="15876" width="12.09765625" style="108" customWidth="1"/>
    <col min="15877" max="15887" width="8.69921875" style="108" customWidth="1"/>
    <col min="15888" max="16128" width="8.09765625" style="108"/>
    <col min="16129" max="16129" width="2.69921875" style="108" customWidth="1"/>
    <col min="16130" max="16130" width="18.69921875" style="108" customWidth="1"/>
    <col min="16131" max="16131" width="12.69921875" style="108" customWidth="1"/>
    <col min="16132" max="16132" width="12.09765625" style="108" customWidth="1"/>
    <col min="16133" max="16143" width="8.69921875" style="108" customWidth="1"/>
    <col min="16144" max="16384" width="8.09765625" style="108"/>
  </cols>
  <sheetData>
    <row r="2" spans="2:20" s="133" customFormat="1" ht="18" x14ac:dyDescent="0.4">
      <c r="B2" s="106"/>
      <c r="C2" s="107"/>
    </row>
    <row r="3" spans="2:20" ht="14" x14ac:dyDescent="0.3">
      <c r="B3" s="119"/>
    </row>
    <row r="4" spans="2:20" s="119" customFormat="1" ht="14" x14ac:dyDescent="0.3">
      <c r="B4" s="119" t="s">
        <v>175</v>
      </c>
      <c r="C4" s="140"/>
    </row>
    <row r="5" spans="2:20" s="119" customFormat="1" ht="14" x14ac:dyDescent="0.3">
      <c r="B5" s="119" t="s">
        <v>174</v>
      </c>
      <c r="C5" s="140"/>
    </row>
    <row r="6" spans="2:20" ht="18.649999999999999" customHeight="1" x14ac:dyDescent="0.3">
      <c r="B6" s="141" t="s">
        <v>173</v>
      </c>
    </row>
    <row r="7" spans="2:20" ht="18.649999999999999" customHeight="1" x14ac:dyDescent="0.3">
      <c r="B7" s="229" t="s">
        <v>172</v>
      </c>
      <c r="C7" s="228"/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</row>
    <row r="8" spans="2:20" s="119" customFormat="1" ht="14" x14ac:dyDescent="0.3">
      <c r="B8" s="163" t="s">
        <v>58</v>
      </c>
      <c r="C8" s="225" t="s">
        <v>171</v>
      </c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</row>
    <row r="9" spans="2:20" s="119" customFormat="1" ht="14" x14ac:dyDescent="0.3">
      <c r="B9" s="163" t="s">
        <v>60</v>
      </c>
      <c r="C9" s="225" t="s">
        <v>170</v>
      </c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</row>
    <row r="10" spans="2:20" s="119" customFormat="1" ht="14" x14ac:dyDescent="0.3">
      <c r="B10" s="163" t="s">
        <v>169</v>
      </c>
      <c r="C10" s="226" t="s">
        <v>168</v>
      </c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</row>
    <row r="11" spans="2:20" s="119" customFormat="1" ht="14" x14ac:dyDescent="0.3">
      <c r="B11" s="163"/>
      <c r="C11" s="225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</row>
    <row r="12" spans="2:20" s="223" customFormat="1" ht="14" x14ac:dyDescent="0.3">
      <c r="B12" s="208"/>
      <c r="C12" s="207"/>
      <c r="D12" s="241" t="s">
        <v>167</v>
      </c>
      <c r="E12" s="241"/>
      <c r="F12" s="241"/>
      <c r="G12" s="241"/>
      <c r="H12" s="241"/>
      <c r="I12" s="241"/>
      <c r="J12" s="241"/>
      <c r="K12" s="241"/>
      <c r="L12" s="241"/>
      <c r="M12" s="241"/>
      <c r="N12" s="241"/>
      <c r="O12" s="241"/>
      <c r="P12" s="119"/>
      <c r="Q12" s="119"/>
      <c r="R12" s="119"/>
      <c r="S12" s="119"/>
      <c r="T12" s="119"/>
    </row>
    <row r="13" spans="2:20" s="223" customFormat="1" ht="17.5" x14ac:dyDescent="0.45">
      <c r="B13" s="168" t="s">
        <v>43</v>
      </c>
      <c r="C13" s="167" t="s">
        <v>42</v>
      </c>
      <c r="D13" s="168" t="s">
        <v>41</v>
      </c>
      <c r="E13" s="168" t="s">
        <v>40</v>
      </c>
      <c r="F13" s="168" t="s">
        <v>39</v>
      </c>
      <c r="G13" s="168" t="s">
        <v>38</v>
      </c>
      <c r="H13" s="195" t="s">
        <v>145</v>
      </c>
      <c r="I13" s="224" t="s">
        <v>144</v>
      </c>
      <c r="J13" s="168" t="s">
        <v>143</v>
      </c>
      <c r="K13" s="168" t="s">
        <v>142</v>
      </c>
      <c r="L13" s="168" t="s">
        <v>141</v>
      </c>
      <c r="M13" s="195" t="s">
        <v>140</v>
      </c>
      <c r="N13" s="195" t="s">
        <v>139</v>
      </c>
      <c r="O13" s="195" t="s">
        <v>138</v>
      </c>
    </row>
    <row r="14" spans="2:20" s="119" customFormat="1" ht="16" x14ac:dyDescent="0.3">
      <c r="B14" s="168"/>
      <c r="C14" s="167" t="s">
        <v>26</v>
      </c>
      <c r="D14" s="168" t="s">
        <v>166</v>
      </c>
      <c r="E14" s="168"/>
      <c r="F14" s="168" t="s">
        <v>24</v>
      </c>
      <c r="G14" s="203" t="s">
        <v>23</v>
      </c>
      <c r="H14" s="203" t="s">
        <v>22</v>
      </c>
      <c r="I14" s="203" t="s">
        <v>22</v>
      </c>
      <c r="J14" s="203" t="s">
        <v>22</v>
      </c>
      <c r="K14" s="203" t="s">
        <v>22</v>
      </c>
      <c r="L14" s="203" t="s">
        <v>22</v>
      </c>
      <c r="M14" s="203" t="s">
        <v>22</v>
      </c>
      <c r="N14" s="203" t="s">
        <v>22</v>
      </c>
      <c r="O14" s="203" t="s">
        <v>22</v>
      </c>
      <c r="P14" s="223"/>
      <c r="Q14" s="223"/>
      <c r="R14" s="223"/>
      <c r="S14" s="223"/>
      <c r="T14" s="223"/>
    </row>
    <row r="15" spans="2:20" s="119" customFormat="1" ht="14" x14ac:dyDescent="0.3">
      <c r="B15" s="180" t="s">
        <v>160</v>
      </c>
      <c r="C15" s="201">
        <v>44964</v>
      </c>
      <c r="D15" s="177">
        <v>25.9</v>
      </c>
      <c r="E15" s="200">
        <v>7.4062158093157526</v>
      </c>
      <c r="F15" s="220">
        <v>5.6899999999999995</v>
      </c>
      <c r="G15" s="222">
        <v>0.5</v>
      </c>
      <c r="H15" s="220">
        <v>2.169</v>
      </c>
      <c r="I15" s="221">
        <v>0.35799999999999998</v>
      </c>
      <c r="J15" s="221">
        <v>1.4359999999999999</v>
      </c>
      <c r="K15" s="220" t="s">
        <v>111</v>
      </c>
      <c r="L15" s="220">
        <v>4.3339999999999996</v>
      </c>
      <c r="M15" s="220">
        <v>0.44650000000000001</v>
      </c>
      <c r="N15" s="200">
        <v>5.2404999999999999</v>
      </c>
      <c r="O15" s="220">
        <v>2.0845000000000002</v>
      </c>
    </row>
    <row r="16" spans="2:20" s="119" customFormat="1" ht="14" x14ac:dyDescent="0.3">
      <c r="B16" s="174" t="s">
        <v>158</v>
      </c>
      <c r="C16" s="167">
        <v>45020</v>
      </c>
      <c r="D16" s="165">
        <v>24.9</v>
      </c>
      <c r="E16" s="194">
        <v>7.5507405234327756</v>
      </c>
      <c r="F16" s="215">
        <v>5.9650000000000007</v>
      </c>
      <c r="G16" s="219">
        <v>0.47699999999999998</v>
      </c>
      <c r="H16" s="215">
        <v>2.2110000000000003</v>
      </c>
      <c r="I16" s="218">
        <v>0.4375</v>
      </c>
      <c r="J16" s="217">
        <v>1.9105000000000001</v>
      </c>
      <c r="K16" s="216">
        <v>9.0000000000000011E-3</v>
      </c>
      <c r="L16" s="215">
        <v>5.2379999999999995</v>
      </c>
      <c r="M16" s="215">
        <v>0.45850000000000002</v>
      </c>
      <c r="N16" s="194">
        <v>4.7469999999999999</v>
      </c>
      <c r="O16" s="215">
        <v>1.901</v>
      </c>
    </row>
    <row r="17" spans="2:15" s="119" customFormat="1" ht="14" x14ac:dyDescent="0.3">
      <c r="B17" s="168"/>
      <c r="C17" s="167">
        <v>45083</v>
      </c>
      <c r="D17" s="165">
        <v>25.8</v>
      </c>
      <c r="E17" s="194">
        <v>7.4599488315950202</v>
      </c>
      <c r="F17" s="215">
        <v>6.0350000000000001</v>
      </c>
      <c r="G17" s="219">
        <v>0.48249999999999998</v>
      </c>
      <c r="H17" s="215">
        <v>2.0099999999999998</v>
      </c>
      <c r="I17" s="218">
        <v>0.27849999999999997</v>
      </c>
      <c r="J17" s="217">
        <v>1.1755</v>
      </c>
      <c r="K17" s="216">
        <v>1.8499999999999999E-2</v>
      </c>
      <c r="L17" s="215">
        <v>4.2895000000000003</v>
      </c>
      <c r="M17" s="215">
        <v>0.59749999999999992</v>
      </c>
      <c r="N17" s="194">
        <v>4.9000000000000004</v>
      </c>
      <c r="O17" s="215">
        <v>2.0070000000000001</v>
      </c>
    </row>
    <row r="18" spans="2:15" s="119" customFormat="1" ht="14" x14ac:dyDescent="0.3">
      <c r="B18" s="168"/>
      <c r="C18" s="167">
        <v>45139</v>
      </c>
      <c r="D18" s="165">
        <v>26.2</v>
      </c>
      <c r="E18" s="194">
        <v>7.9442808392057946</v>
      </c>
      <c r="F18" s="215">
        <v>9.08</v>
      </c>
      <c r="G18" s="219">
        <v>0.88949999999999996</v>
      </c>
      <c r="H18" s="215">
        <v>1.4755</v>
      </c>
      <c r="I18" s="218">
        <v>0.37</v>
      </c>
      <c r="J18" s="217">
        <v>2.27</v>
      </c>
      <c r="K18" s="216">
        <v>5.0000000000000001E-3</v>
      </c>
      <c r="L18" s="215">
        <v>6.4009999999999998</v>
      </c>
      <c r="M18" s="215">
        <v>0.59099999999999997</v>
      </c>
      <c r="N18" s="194">
        <v>7.6879999999999997</v>
      </c>
      <c r="O18" s="215">
        <v>2.9640000000000004</v>
      </c>
    </row>
    <row r="19" spans="2:15" s="119" customFormat="1" ht="14" x14ac:dyDescent="0.3">
      <c r="B19" s="168"/>
      <c r="C19" s="167">
        <v>45202</v>
      </c>
      <c r="D19" s="195">
        <v>25.4</v>
      </c>
      <c r="E19" s="187">
        <v>6.7531252069485248</v>
      </c>
      <c r="F19" s="187">
        <v>4.6100000000000003</v>
      </c>
      <c r="G19" s="189">
        <v>0.41449999999999998</v>
      </c>
      <c r="H19" s="187">
        <v>1.6095000000000002</v>
      </c>
      <c r="I19" s="214">
        <v>0.223</v>
      </c>
      <c r="J19" s="214">
        <v>1.3155000000000001</v>
      </c>
      <c r="K19" s="189">
        <v>0.02</v>
      </c>
      <c r="L19" s="187">
        <v>4.3780000000000001</v>
      </c>
      <c r="M19" s="187">
        <v>0.38500000000000001</v>
      </c>
      <c r="N19" s="213">
        <v>3.23</v>
      </c>
      <c r="O19" s="187">
        <v>1.6520000000000001</v>
      </c>
    </row>
    <row r="20" spans="2:15" s="119" customFormat="1" ht="14" x14ac:dyDescent="0.3">
      <c r="B20" s="168"/>
      <c r="C20" s="192">
        <v>45265</v>
      </c>
      <c r="D20" s="170">
        <v>24.8</v>
      </c>
      <c r="E20" s="211">
        <v>7.7449712183221529</v>
      </c>
      <c r="F20" s="211">
        <v>5.18</v>
      </c>
      <c r="G20" s="212">
        <v>0.46699999999999997</v>
      </c>
      <c r="H20" s="211">
        <v>1.7035</v>
      </c>
      <c r="I20" s="210">
        <v>0.57800000000000007</v>
      </c>
      <c r="J20" s="210">
        <v>1.609</v>
      </c>
      <c r="K20" s="170">
        <v>1.4999999999999999E-2</v>
      </c>
      <c r="L20" s="191">
        <v>4.6709999999999994</v>
      </c>
      <c r="M20" s="191">
        <v>0.44550000000000001</v>
      </c>
      <c r="N20" s="191">
        <v>3.0964999999999998</v>
      </c>
      <c r="O20" s="191">
        <v>1.9350000000000001</v>
      </c>
    </row>
    <row r="21" spans="2:15" s="119" customFormat="1" ht="14" x14ac:dyDescent="0.3">
      <c r="B21" s="193"/>
      <c r="C21" s="171" t="s">
        <v>165</v>
      </c>
      <c r="D21" s="170">
        <v>25.5</v>
      </c>
      <c r="E21" s="211">
        <v>7.2896424625722185</v>
      </c>
      <c r="F21" s="211">
        <v>6.0933333333333337</v>
      </c>
      <c r="G21" s="212">
        <v>0.53841666666666665</v>
      </c>
      <c r="H21" s="211">
        <v>1.8630833333333336</v>
      </c>
      <c r="I21" s="210">
        <v>0.3741666666666667</v>
      </c>
      <c r="J21" s="210">
        <v>1.6194166666666667</v>
      </c>
      <c r="K21" s="170">
        <v>1.125E-2</v>
      </c>
      <c r="L21" s="191">
        <v>4.8852500000000001</v>
      </c>
      <c r="M21" s="191">
        <v>0.48733333333333323</v>
      </c>
      <c r="N21" s="191">
        <v>4.8170000000000002</v>
      </c>
      <c r="O21" s="191">
        <v>2.0905833333333335</v>
      </c>
    </row>
    <row r="22" spans="2:15" s="119" customFormat="1" ht="14" x14ac:dyDescent="0.3">
      <c r="B22" s="168"/>
      <c r="C22" s="167"/>
      <c r="D22" s="209"/>
      <c r="E22" s="187"/>
      <c r="F22" s="189"/>
      <c r="G22" s="189"/>
      <c r="H22" s="189"/>
      <c r="I22" s="189"/>
      <c r="J22" s="187"/>
      <c r="K22" s="189"/>
      <c r="L22" s="187"/>
      <c r="M22" s="187"/>
      <c r="N22" s="188"/>
      <c r="O22" s="187"/>
    </row>
    <row r="23" spans="2:15" s="119" customFormat="1" ht="15" customHeight="1" x14ac:dyDescent="0.3">
      <c r="B23" s="208"/>
      <c r="C23" s="207"/>
      <c r="D23" s="241" t="s">
        <v>164</v>
      </c>
      <c r="E23" s="241"/>
      <c r="F23" s="241"/>
      <c r="G23" s="206"/>
      <c r="H23" s="205"/>
      <c r="I23" s="205"/>
      <c r="J23" s="187"/>
      <c r="K23" s="189"/>
      <c r="L23" s="187"/>
      <c r="M23" s="187"/>
      <c r="N23" s="188"/>
      <c r="O23" s="187"/>
    </row>
    <row r="24" spans="2:15" s="119" customFormat="1" ht="14" x14ac:dyDescent="0.3">
      <c r="B24" s="168" t="s">
        <v>43</v>
      </c>
      <c r="C24" s="167" t="s">
        <v>42</v>
      </c>
      <c r="D24" s="168" t="s">
        <v>163</v>
      </c>
      <c r="E24" s="173" t="s">
        <v>162</v>
      </c>
      <c r="F24" s="168" t="s">
        <v>161</v>
      </c>
      <c r="G24" s="204" t="s">
        <v>65</v>
      </c>
      <c r="H24" s="168"/>
      <c r="I24" s="168"/>
      <c r="J24" s="163"/>
      <c r="K24" s="189"/>
      <c r="L24" s="187"/>
      <c r="M24" s="187"/>
      <c r="N24" s="188"/>
      <c r="O24" s="187"/>
    </row>
    <row r="25" spans="2:15" s="119" customFormat="1" ht="14" x14ac:dyDescent="0.3">
      <c r="B25" s="168"/>
      <c r="C25" s="167" t="s">
        <v>26</v>
      </c>
      <c r="D25" s="168" t="s">
        <v>71</v>
      </c>
      <c r="E25" s="203" t="s">
        <v>71</v>
      </c>
      <c r="F25" s="203" t="s">
        <v>71</v>
      </c>
      <c r="G25" s="204" t="s">
        <v>71</v>
      </c>
      <c r="H25" s="168"/>
      <c r="I25" s="203"/>
      <c r="J25" s="163"/>
      <c r="K25" s="189"/>
      <c r="L25" s="187"/>
      <c r="M25" s="187"/>
      <c r="N25" s="188"/>
      <c r="O25" s="187"/>
    </row>
    <row r="26" spans="2:15" s="119" customFormat="1" ht="14" x14ac:dyDescent="0.3">
      <c r="B26" s="202" t="s">
        <v>160</v>
      </c>
      <c r="C26" s="201">
        <v>44964</v>
      </c>
      <c r="D26" s="200" t="s">
        <v>156</v>
      </c>
      <c r="E26" s="177">
        <v>1.35</v>
      </c>
      <c r="F26" s="199" t="s">
        <v>159</v>
      </c>
      <c r="G26" s="177">
        <v>4.5999999999999996</v>
      </c>
      <c r="H26" s="198"/>
      <c r="I26" s="194"/>
      <c r="J26" s="163"/>
      <c r="K26" s="189"/>
      <c r="L26" s="187"/>
      <c r="M26" s="187"/>
      <c r="N26" s="188"/>
      <c r="O26" s="187"/>
    </row>
    <row r="27" spans="2:15" s="119" customFormat="1" ht="14" x14ac:dyDescent="0.3">
      <c r="B27" s="168" t="s">
        <v>158</v>
      </c>
      <c r="C27" s="197">
        <v>45020</v>
      </c>
      <c r="D27" s="194" t="s">
        <v>156</v>
      </c>
      <c r="E27" s="165">
        <v>2.145</v>
      </c>
      <c r="F27" s="195">
        <v>0.31</v>
      </c>
      <c r="G27" s="165">
        <v>3.55</v>
      </c>
      <c r="H27" s="198"/>
      <c r="I27" s="194"/>
      <c r="J27" s="163"/>
      <c r="K27" s="189"/>
      <c r="L27" s="187"/>
      <c r="M27" s="187"/>
      <c r="N27" s="188"/>
      <c r="O27" s="187"/>
    </row>
    <row r="28" spans="2:15" s="119" customFormat="1" ht="14" x14ac:dyDescent="0.3">
      <c r="B28" s="168"/>
      <c r="C28" s="197">
        <v>45083</v>
      </c>
      <c r="D28" s="194" t="s">
        <v>156</v>
      </c>
      <c r="E28" s="165">
        <v>0.97500000000000009</v>
      </c>
      <c r="F28" s="195">
        <v>0.33499999999999996</v>
      </c>
      <c r="G28" s="165">
        <v>4.8499999999999996</v>
      </c>
      <c r="H28" s="198"/>
      <c r="I28" s="194"/>
      <c r="J28" s="163"/>
      <c r="K28" s="189"/>
      <c r="L28" s="187"/>
      <c r="M28" s="187"/>
      <c r="N28" s="188"/>
      <c r="O28" s="187"/>
    </row>
    <row r="29" spans="2:15" s="119" customFormat="1" ht="14" x14ac:dyDescent="0.3">
      <c r="B29" s="168"/>
      <c r="C29" s="197">
        <v>45139</v>
      </c>
      <c r="D29" s="194" t="s">
        <v>156</v>
      </c>
      <c r="E29" s="165">
        <v>1.4350000000000001</v>
      </c>
      <c r="F29" s="195">
        <v>0.30499999999999999</v>
      </c>
      <c r="G29" s="165">
        <v>3.75</v>
      </c>
      <c r="H29" s="196"/>
      <c r="I29" s="194"/>
      <c r="J29" s="187"/>
      <c r="K29" s="189"/>
      <c r="L29" s="187"/>
      <c r="M29" s="187"/>
      <c r="N29" s="188"/>
      <c r="O29" s="187"/>
    </row>
    <row r="30" spans="2:15" s="119" customFormat="1" ht="14" x14ac:dyDescent="0.3">
      <c r="B30" s="168"/>
      <c r="C30" s="167">
        <v>45202</v>
      </c>
      <c r="D30" s="194" t="s">
        <v>156</v>
      </c>
      <c r="E30" s="165">
        <v>1.335</v>
      </c>
      <c r="F30" s="195">
        <v>0.36499999999999999</v>
      </c>
      <c r="G30" s="165">
        <v>3</v>
      </c>
      <c r="H30" s="194"/>
      <c r="I30" s="194"/>
      <c r="J30" s="187"/>
      <c r="K30" s="189"/>
      <c r="L30" s="187"/>
      <c r="M30" s="187"/>
      <c r="N30" s="188"/>
      <c r="O30" s="187"/>
    </row>
    <row r="31" spans="2:15" s="119" customFormat="1" ht="14" x14ac:dyDescent="0.3">
      <c r="B31" s="168"/>
      <c r="C31" s="192">
        <v>45265</v>
      </c>
      <c r="D31" s="191" t="s">
        <v>156</v>
      </c>
      <c r="E31" s="170">
        <v>2.2999999999999998</v>
      </c>
      <c r="F31" s="190">
        <v>0.75</v>
      </c>
      <c r="G31" s="170">
        <v>4.25</v>
      </c>
      <c r="H31" s="168"/>
      <c r="I31" s="168"/>
      <c r="J31" s="163"/>
      <c r="K31" s="189"/>
      <c r="L31" s="187"/>
      <c r="M31" s="187"/>
      <c r="N31" s="188"/>
      <c r="O31" s="187"/>
    </row>
    <row r="32" spans="2:15" s="119" customFormat="1" ht="14" x14ac:dyDescent="0.3">
      <c r="B32" s="193"/>
      <c r="C32" s="192" t="s">
        <v>157</v>
      </c>
      <c r="D32" s="191" t="s">
        <v>156</v>
      </c>
      <c r="E32" s="170">
        <f>AVERAGEA(E26:E31)</f>
        <v>1.59</v>
      </c>
      <c r="F32" s="190">
        <v>0.34416666666666668</v>
      </c>
      <c r="G32" s="170">
        <f>AVERAGEA(G26:G31)</f>
        <v>4</v>
      </c>
      <c r="H32" s="168"/>
      <c r="I32" s="168"/>
      <c r="J32" s="163"/>
      <c r="K32" s="189"/>
      <c r="L32" s="187"/>
      <c r="M32" s="187"/>
      <c r="N32" s="188"/>
      <c r="O32" s="187"/>
    </row>
    <row r="33" spans="2:18" s="119" customFormat="1" ht="14" x14ac:dyDescent="0.3">
      <c r="B33" s="163" t="s">
        <v>102</v>
      </c>
      <c r="C33" s="186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</row>
    <row r="34" spans="2:18" s="119" customFormat="1" ht="14" x14ac:dyDescent="0.3">
      <c r="B34" s="236" t="s">
        <v>109</v>
      </c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</row>
    <row r="35" spans="2:18" s="119" customFormat="1" ht="14" x14ac:dyDescent="0.3">
      <c r="B35" s="185" t="s">
        <v>155</v>
      </c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</row>
    <row r="36" spans="2:18" s="119" customFormat="1" ht="14" x14ac:dyDescent="0.3">
      <c r="B36" s="236" t="s">
        <v>154</v>
      </c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</row>
    <row r="37" spans="2:18" s="119" customFormat="1" ht="14" x14ac:dyDescent="0.3">
      <c r="B37" s="163" t="s">
        <v>153</v>
      </c>
      <c r="C37" s="167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</row>
    <row r="38" spans="2:18" s="119" customFormat="1" ht="14" x14ac:dyDescent="0.3"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Q38" s="181"/>
      <c r="R38" s="181"/>
    </row>
    <row r="39" spans="2:18" s="119" customFormat="1" ht="14" x14ac:dyDescent="0.3">
      <c r="B39" s="182"/>
      <c r="C39" s="184"/>
      <c r="D39" s="182" t="s">
        <v>15</v>
      </c>
      <c r="E39" s="182" t="s">
        <v>14</v>
      </c>
      <c r="F39" s="183" t="s">
        <v>13</v>
      </c>
      <c r="G39" s="182" t="s">
        <v>12</v>
      </c>
      <c r="H39" s="163"/>
      <c r="I39" s="182" t="s">
        <v>11</v>
      </c>
      <c r="J39" s="182" t="s">
        <v>98</v>
      </c>
      <c r="K39" s="182" t="s">
        <v>12</v>
      </c>
      <c r="L39" s="163"/>
      <c r="M39" s="163"/>
      <c r="N39" s="163"/>
      <c r="O39" s="163"/>
      <c r="Q39" s="181"/>
      <c r="R39" s="181"/>
    </row>
    <row r="40" spans="2:18" s="119" customFormat="1" ht="14" x14ac:dyDescent="0.3">
      <c r="B40" s="180" t="s">
        <v>152</v>
      </c>
      <c r="C40" s="179">
        <v>44964</v>
      </c>
      <c r="D40" s="178">
        <v>591.4402952346735</v>
      </c>
      <c r="E40" s="178">
        <v>632.90012211514352</v>
      </c>
      <c r="F40" s="177">
        <v>3.3862989649735762</v>
      </c>
      <c r="G40" s="176" t="s">
        <v>150</v>
      </c>
      <c r="H40" s="163"/>
      <c r="I40" s="177">
        <v>6.443866292889167</v>
      </c>
      <c r="J40" s="177">
        <v>6.212910829015458</v>
      </c>
      <c r="K40" s="176" t="s">
        <v>150</v>
      </c>
      <c r="L40" s="163"/>
      <c r="M40" s="163"/>
      <c r="N40" s="163"/>
      <c r="O40" s="163"/>
    </row>
    <row r="41" spans="2:18" s="119" customFormat="1" ht="14" x14ac:dyDescent="0.3">
      <c r="B41" s="174" t="s">
        <v>151</v>
      </c>
      <c r="C41" s="167">
        <v>45020</v>
      </c>
      <c r="D41" s="175">
        <v>583.98184934861126</v>
      </c>
      <c r="E41" s="175">
        <v>633.30004474175882</v>
      </c>
      <c r="F41" s="165">
        <v>4.0515015981570341</v>
      </c>
      <c r="G41" s="173" t="s">
        <v>150</v>
      </c>
      <c r="H41" s="163"/>
      <c r="I41" s="165">
        <v>6.4346469363804104</v>
      </c>
      <c r="J41" s="165">
        <v>3.7875831367623172</v>
      </c>
      <c r="K41" s="173" t="s">
        <v>150</v>
      </c>
      <c r="L41" s="163"/>
      <c r="M41" s="163"/>
      <c r="N41" s="163"/>
      <c r="O41" s="163"/>
    </row>
    <row r="42" spans="2:18" s="119" customFormat="1" ht="14" x14ac:dyDescent="0.3">
      <c r="B42" s="174"/>
      <c r="C42" s="167">
        <v>45083</v>
      </c>
      <c r="D42" s="175">
        <v>561.99943497480592</v>
      </c>
      <c r="E42" s="175">
        <v>612.4829489613827</v>
      </c>
      <c r="F42" s="165">
        <v>4.2983628087621986</v>
      </c>
      <c r="G42" s="173" t="s">
        <v>150</v>
      </c>
      <c r="H42" s="163"/>
      <c r="I42" s="165">
        <v>6.1647619178908775</v>
      </c>
      <c r="J42" s="165">
        <v>1.0636430347102286</v>
      </c>
      <c r="K42" s="173" t="s">
        <v>150</v>
      </c>
      <c r="L42" s="163"/>
      <c r="M42" s="163"/>
      <c r="N42" s="163"/>
      <c r="O42" s="163"/>
    </row>
    <row r="43" spans="2:18" s="119" customFormat="1" ht="14" x14ac:dyDescent="0.3">
      <c r="B43" s="174"/>
      <c r="C43" s="167">
        <v>45139</v>
      </c>
      <c r="D43" s="175">
        <v>990.22101313923781</v>
      </c>
      <c r="E43" s="175">
        <v>921.2117571750789</v>
      </c>
      <c r="F43" s="165">
        <v>-3.6103417831855524</v>
      </c>
      <c r="G43" s="173" t="s">
        <v>150</v>
      </c>
      <c r="H43" s="163"/>
      <c r="I43" s="165">
        <v>9.8370319547799348</v>
      </c>
      <c r="J43" s="165">
        <v>4.0018537611480252</v>
      </c>
      <c r="K43" s="173" t="s">
        <v>150</v>
      </c>
      <c r="L43" s="163"/>
      <c r="M43" s="163"/>
      <c r="N43" s="163"/>
      <c r="O43" s="163"/>
    </row>
    <row r="44" spans="2:18" s="119" customFormat="1" ht="14" x14ac:dyDescent="0.3">
      <c r="B44" s="174"/>
      <c r="C44" s="167">
        <v>45202</v>
      </c>
      <c r="D44" s="165">
        <v>488.71510388808201</v>
      </c>
      <c r="E44" s="165">
        <v>498.59527751732998</v>
      </c>
      <c r="F44" s="165">
        <v>1.0007160681511096</v>
      </c>
      <c r="G44" s="167" t="s">
        <v>150</v>
      </c>
      <c r="H44" s="163"/>
      <c r="I44" s="165">
        <v>5.1501619025238625</v>
      </c>
      <c r="J44" s="165">
        <v>5.534353916651555</v>
      </c>
      <c r="K44" s="173" t="s">
        <v>150</v>
      </c>
      <c r="L44" s="163"/>
      <c r="M44" s="163"/>
      <c r="N44" s="163"/>
      <c r="O44" s="163"/>
    </row>
    <row r="45" spans="2:18" s="119" customFormat="1" ht="14" x14ac:dyDescent="0.3">
      <c r="B45" s="172"/>
      <c r="C45" s="171">
        <v>45265</v>
      </c>
      <c r="D45" s="170">
        <v>557.17636368358933</v>
      </c>
      <c r="E45" s="170">
        <v>529.06288852498164</v>
      </c>
      <c r="F45" s="170">
        <v>-2.5881476020542071</v>
      </c>
      <c r="G45" s="171" t="s">
        <v>150</v>
      </c>
      <c r="H45" s="163"/>
      <c r="I45" s="170">
        <v>5.6553973855327584</v>
      </c>
      <c r="J45" s="170">
        <v>4.3874476276015617</v>
      </c>
      <c r="K45" s="169" t="s">
        <v>150</v>
      </c>
      <c r="L45" s="163"/>
      <c r="M45" s="163"/>
      <c r="N45" s="163"/>
      <c r="O45" s="163"/>
    </row>
    <row r="46" spans="2:18" s="119" customFormat="1" ht="14" x14ac:dyDescent="0.3">
      <c r="B46" s="168"/>
      <c r="C46" s="167"/>
      <c r="D46" s="166"/>
      <c r="E46" s="164"/>
      <c r="F46" s="164"/>
      <c r="G46" s="164"/>
      <c r="H46" s="163"/>
      <c r="I46" s="165"/>
      <c r="J46" s="164"/>
      <c r="K46" s="164"/>
      <c r="L46" s="163"/>
      <c r="M46" s="163"/>
      <c r="N46" s="163"/>
      <c r="O46" s="163"/>
    </row>
    <row r="47" spans="2:18" s="119" customFormat="1" ht="14" x14ac:dyDescent="0.3">
      <c r="C47" s="140"/>
    </row>
    <row r="48" spans="2:18" s="119" customFormat="1" ht="14" x14ac:dyDescent="0.3">
      <c r="B48" s="141" t="s">
        <v>149</v>
      </c>
      <c r="C48" s="140"/>
    </row>
    <row r="49" spans="2:20" s="133" customFormat="1" ht="18.5" thickBot="1" x14ac:dyDescent="0.45">
      <c r="B49" s="139" t="s">
        <v>148</v>
      </c>
      <c r="C49" s="162"/>
      <c r="D49" s="162"/>
      <c r="E49" s="161"/>
      <c r="F49" s="159"/>
      <c r="G49" s="159"/>
      <c r="H49" s="160"/>
      <c r="I49" s="159"/>
      <c r="J49" s="159"/>
      <c r="K49" s="158"/>
      <c r="L49" s="158"/>
      <c r="M49" s="158"/>
      <c r="N49" s="158"/>
      <c r="O49" s="158"/>
      <c r="P49" s="157"/>
    </row>
    <row r="50" spans="2:20" s="119" customFormat="1" ht="14.5" thickBot="1" x14ac:dyDescent="0.35">
      <c r="B50" s="156"/>
      <c r="C50" s="155"/>
      <c r="D50" s="155"/>
      <c r="E50" s="237" t="s">
        <v>51</v>
      </c>
      <c r="F50" s="237"/>
      <c r="G50" s="237"/>
      <c r="H50" s="237"/>
      <c r="I50" s="237"/>
      <c r="J50" s="237"/>
      <c r="K50" s="237"/>
      <c r="L50" s="237"/>
      <c r="M50" s="237"/>
      <c r="N50" s="237"/>
      <c r="O50" s="237"/>
    </row>
    <row r="51" spans="2:20" s="119" customFormat="1" ht="17.5" x14ac:dyDescent="0.45">
      <c r="B51" s="238" t="s">
        <v>147</v>
      </c>
      <c r="C51" s="238" t="s">
        <v>146</v>
      </c>
      <c r="D51" s="238" t="s">
        <v>43</v>
      </c>
      <c r="E51" s="152" t="s">
        <v>40</v>
      </c>
      <c r="F51" s="152" t="s">
        <v>39</v>
      </c>
      <c r="G51" s="154" t="s">
        <v>38</v>
      </c>
      <c r="H51" s="153" t="s">
        <v>128</v>
      </c>
      <c r="I51" s="152" t="s">
        <v>145</v>
      </c>
      <c r="J51" s="152" t="s">
        <v>144</v>
      </c>
      <c r="K51" s="152" t="s">
        <v>143</v>
      </c>
      <c r="L51" s="152" t="s">
        <v>142</v>
      </c>
      <c r="M51" s="152" t="s">
        <v>141</v>
      </c>
      <c r="N51" s="152" t="s">
        <v>140</v>
      </c>
      <c r="O51" s="152" t="s">
        <v>139</v>
      </c>
      <c r="P51" s="152" t="s">
        <v>138</v>
      </c>
    </row>
    <row r="52" spans="2:20" s="119" customFormat="1" ht="14.5" thickBot="1" x14ac:dyDescent="0.35">
      <c r="B52" s="239"/>
      <c r="C52" s="239"/>
      <c r="D52" s="239"/>
      <c r="E52" s="150"/>
      <c r="F52" s="150" t="s">
        <v>24</v>
      </c>
      <c r="G52" s="151" t="s">
        <v>137</v>
      </c>
      <c r="H52" s="151" t="s">
        <v>70</v>
      </c>
      <c r="I52" s="150" t="s">
        <v>136</v>
      </c>
      <c r="J52" s="150" t="s">
        <v>136</v>
      </c>
      <c r="K52" s="150" t="s">
        <v>136</v>
      </c>
      <c r="L52" s="150" t="s">
        <v>136</v>
      </c>
      <c r="M52" s="150" t="s">
        <v>136</v>
      </c>
      <c r="N52" s="150" t="s">
        <v>136</v>
      </c>
      <c r="O52" s="150" t="s">
        <v>136</v>
      </c>
      <c r="P52" s="150" t="s">
        <v>136</v>
      </c>
    </row>
    <row r="53" spans="2:20" s="119" customFormat="1" ht="27" customHeight="1" x14ac:dyDescent="0.3">
      <c r="B53" s="233" t="s">
        <v>135</v>
      </c>
      <c r="C53" s="144" t="s">
        <v>76</v>
      </c>
      <c r="D53" s="144" t="s">
        <v>134</v>
      </c>
      <c r="E53" s="142">
        <v>7.2896424625722185</v>
      </c>
      <c r="F53" s="142">
        <v>6.0933333333333337</v>
      </c>
      <c r="G53" s="143">
        <v>0.53841666666666665</v>
      </c>
      <c r="H53" s="143" t="s">
        <v>76</v>
      </c>
      <c r="I53" s="142">
        <v>1.8630833333333336</v>
      </c>
      <c r="J53" s="149">
        <v>0.3741666666666667</v>
      </c>
      <c r="K53" s="149">
        <v>1.6194166666666667</v>
      </c>
      <c r="L53" s="142">
        <v>1.1250000000000001E-2</v>
      </c>
      <c r="M53" s="142">
        <v>4.8852500000000001</v>
      </c>
      <c r="N53" s="142">
        <v>0.48733333333333323</v>
      </c>
      <c r="O53" s="142">
        <v>4.8170000000000002</v>
      </c>
      <c r="P53" s="142">
        <v>2.0905833333333335</v>
      </c>
    </row>
    <row r="54" spans="2:20" s="119" customFormat="1" ht="27" customHeight="1" x14ac:dyDescent="0.3">
      <c r="B54" s="234"/>
      <c r="C54" s="148" t="s">
        <v>76</v>
      </c>
      <c r="D54" s="148" t="s">
        <v>133</v>
      </c>
      <c r="E54" s="146" t="s">
        <v>76</v>
      </c>
      <c r="F54" s="146" t="s">
        <v>76</v>
      </c>
      <c r="G54" s="147" t="s">
        <v>76</v>
      </c>
      <c r="H54" s="147" t="s">
        <v>76</v>
      </c>
      <c r="I54" s="146" t="s">
        <v>76</v>
      </c>
      <c r="J54" s="146" t="s">
        <v>76</v>
      </c>
      <c r="K54" s="146" t="s">
        <v>76</v>
      </c>
      <c r="L54" s="146" t="s">
        <v>76</v>
      </c>
      <c r="M54" s="146" t="s">
        <v>76</v>
      </c>
      <c r="N54" s="146" t="s">
        <v>76</v>
      </c>
      <c r="O54" s="146" t="s">
        <v>76</v>
      </c>
      <c r="P54" s="146" t="s">
        <v>76</v>
      </c>
    </row>
    <row r="55" spans="2:20" s="119" customFormat="1" ht="14" x14ac:dyDescent="0.3">
      <c r="B55" s="145"/>
      <c r="C55" s="144"/>
      <c r="D55" s="144"/>
      <c r="E55" s="142"/>
      <c r="F55" s="142"/>
      <c r="G55" s="143"/>
      <c r="H55" s="143"/>
      <c r="I55" s="142"/>
      <c r="J55" s="142"/>
      <c r="K55" s="142"/>
      <c r="L55" s="142"/>
      <c r="M55" s="142"/>
      <c r="N55" s="142"/>
      <c r="O55" s="142"/>
      <c r="P55" s="142"/>
    </row>
    <row r="56" spans="2:20" s="119" customFormat="1" ht="14" x14ac:dyDescent="0.3">
      <c r="B56" s="145"/>
      <c r="C56" s="144"/>
      <c r="D56" s="144"/>
      <c r="E56" s="142"/>
      <c r="F56" s="142"/>
      <c r="G56" s="143"/>
      <c r="H56" s="143"/>
      <c r="I56" s="142"/>
      <c r="J56" s="142"/>
      <c r="K56" s="142"/>
      <c r="L56" s="142"/>
      <c r="M56" s="142"/>
      <c r="N56" s="142"/>
      <c r="O56" s="142"/>
      <c r="P56" s="142"/>
    </row>
    <row r="57" spans="2:20" s="119" customFormat="1" ht="14" x14ac:dyDescent="0.3">
      <c r="B57" s="141" t="s">
        <v>132</v>
      </c>
      <c r="C57" s="140"/>
    </row>
    <row r="58" spans="2:20" s="133" customFormat="1" ht="18.5" thickBot="1" x14ac:dyDescent="0.45">
      <c r="B58" s="139" t="s">
        <v>131</v>
      </c>
      <c r="C58" s="138"/>
      <c r="D58" s="137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6"/>
      <c r="P58" s="134"/>
      <c r="Q58" s="135"/>
      <c r="R58" s="135"/>
      <c r="S58" s="134"/>
      <c r="T58" s="134"/>
    </row>
    <row r="59" spans="2:20" s="119" customFormat="1" ht="14" x14ac:dyDescent="0.3">
      <c r="B59" s="132"/>
      <c r="C59" s="235" t="s">
        <v>51</v>
      </c>
      <c r="D59" s="235"/>
      <c r="E59" s="235"/>
      <c r="F59" s="235"/>
      <c r="G59" s="235"/>
      <c r="H59" s="235"/>
      <c r="I59" s="235"/>
      <c r="J59" s="235"/>
      <c r="K59" s="235"/>
      <c r="L59" s="235"/>
      <c r="M59" s="235"/>
      <c r="N59" s="235"/>
      <c r="O59" s="131"/>
      <c r="P59" s="232" t="s">
        <v>52</v>
      </c>
      <c r="Q59" s="232"/>
      <c r="R59" s="232"/>
      <c r="S59" s="232"/>
      <c r="T59" s="232"/>
    </row>
    <row r="60" spans="2:20" s="119" customFormat="1" ht="17.5" x14ac:dyDescent="0.45">
      <c r="B60" s="122"/>
      <c r="C60" s="124" t="s">
        <v>64</v>
      </c>
      <c r="D60" s="123" t="s">
        <v>130</v>
      </c>
      <c r="E60" s="121" t="s">
        <v>129</v>
      </c>
      <c r="F60" s="121" t="s">
        <v>128</v>
      </c>
      <c r="G60" s="123" t="s">
        <v>127</v>
      </c>
      <c r="H60" s="123" t="s">
        <v>126</v>
      </c>
      <c r="I60" s="123" t="s">
        <v>125</v>
      </c>
      <c r="J60" s="123" t="s">
        <v>124</v>
      </c>
      <c r="K60" s="123" t="s">
        <v>123</v>
      </c>
      <c r="L60" s="123" t="s">
        <v>122</v>
      </c>
      <c r="M60" s="123" t="s">
        <v>121</v>
      </c>
      <c r="N60" s="123" t="s">
        <v>120</v>
      </c>
      <c r="O60" s="122"/>
      <c r="P60" s="130" t="s">
        <v>119</v>
      </c>
      <c r="Q60" s="121" t="s">
        <v>118</v>
      </c>
      <c r="R60" s="121" t="s">
        <v>117</v>
      </c>
      <c r="S60" s="120" t="s">
        <v>116</v>
      </c>
      <c r="T60" s="120" t="s">
        <v>65</v>
      </c>
    </row>
    <row r="61" spans="2:20" s="119" customFormat="1" ht="14" x14ac:dyDescent="0.3">
      <c r="B61" s="127"/>
      <c r="C61" s="129"/>
      <c r="D61" s="128" t="s">
        <v>115</v>
      </c>
      <c r="E61" s="126" t="s">
        <v>114</v>
      </c>
      <c r="F61" s="126" t="s">
        <v>70</v>
      </c>
      <c r="G61" s="128" t="s">
        <v>112</v>
      </c>
      <c r="H61" s="128" t="s">
        <v>112</v>
      </c>
      <c r="I61" s="128" t="s">
        <v>112</v>
      </c>
      <c r="J61" s="128" t="s">
        <v>112</v>
      </c>
      <c r="K61" s="128" t="s">
        <v>112</v>
      </c>
      <c r="L61" s="128" t="s">
        <v>112</v>
      </c>
      <c r="M61" s="128" t="s">
        <v>112</v>
      </c>
      <c r="N61" s="128" t="s">
        <v>112</v>
      </c>
      <c r="O61" s="127"/>
      <c r="P61" s="125" t="s">
        <v>113</v>
      </c>
      <c r="Q61" s="126" t="s">
        <v>112</v>
      </c>
      <c r="R61" s="126" t="s">
        <v>112</v>
      </c>
      <c r="S61" s="125" t="s">
        <v>112</v>
      </c>
      <c r="T61" s="125" t="s">
        <v>112</v>
      </c>
    </row>
    <row r="62" spans="2:20" s="119" customFormat="1" ht="14" x14ac:dyDescent="0.3">
      <c r="B62" s="122">
        <v>2022</v>
      </c>
      <c r="C62" s="124">
        <v>7.6194866551546516</v>
      </c>
      <c r="D62" s="123">
        <v>8.024166666666666</v>
      </c>
      <c r="E62" s="121">
        <v>0.74691666666666678</v>
      </c>
      <c r="F62" s="121" t="s">
        <v>76</v>
      </c>
      <c r="G62" s="123">
        <v>2.5834166666666669</v>
      </c>
      <c r="H62" s="123">
        <v>0.41691666666666677</v>
      </c>
      <c r="I62" s="123">
        <v>1.5755000000000001</v>
      </c>
      <c r="J62" s="123" t="s">
        <v>111</v>
      </c>
      <c r="K62" s="123">
        <v>5.2686666666666673</v>
      </c>
      <c r="L62" s="123">
        <v>0.71083333333333343</v>
      </c>
      <c r="M62" s="123">
        <v>9.0668333333333333</v>
      </c>
      <c r="N62" s="123">
        <v>2.6300833333333329</v>
      </c>
      <c r="O62" s="122"/>
      <c r="P62" s="120" t="s">
        <v>76</v>
      </c>
      <c r="Q62" s="121" t="s">
        <v>110</v>
      </c>
      <c r="R62" s="121" t="s">
        <v>76</v>
      </c>
      <c r="S62" s="120" t="s">
        <v>76</v>
      </c>
      <c r="T62" s="120">
        <v>5.208333333333333</v>
      </c>
    </row>
    <row r="63" spans="2:20" ht="14.5" thickBot="1" x14ac:dyDescent="0.35">
      <c r="B63" s="116">
        <v>2023</v>
      </c>
      <c r="C63" s="118">
        <v>7.2896424625722185</v>
      </c>
      <c r="D63" s="117">
        <v>6.0933333333333337</v>
      </c>
      <c r="E63" s="115">
        <v>0.53841666666666665</v>
      </c>
      <c r="F63" s="115" t="s">
        <v>76</v>
      </c>
      <c r="G63" s="117">
        <v>1.8630833333333336</v>
      </c>
      <c r="H63" s="117">
        <v>0.3741666666666667</v>
      </c>
      <c r="I63" s="117">
        <v>1.6194166666666667</v>
      </c>
      <c r="J63" s="117">
        <v>1.1250000000000001E-2</v>
      </c>
      <c r="K63" s="117">
        <v>4.8852500000000001</v>
      </c>
      <c r="L63" s="117">
        <v>0.48733333333333323</v>
      </c>
      <c r="M63" s="117">
        <v>4.8170000000000002</v>
      </c>
      <c r="N63" s="117">
        <v>2.0905833333333335</v>
      </c>
      <c r="O63" s="116"/>
      <c r="P63" s="114" t="s">
        <v>76</v>
      </c>
      <c r="Q63" s="115" t="s">
        <v>110</v>
      </c>
      <c r="R63" s="115" t="s">
        <v>76</v>
      </c>
      <c r="S63" s="114" t="s">
        <v>76</v>
      </c>
      <c r="T63" s="114">
        <v>4</v>
      </c>
    </row>
    <row r="64" spans="2:20" ht="14" x14ac:dyDescent="0.3">
      <c r="B64" s="240" t="s">
        <v>109</v>
      </c>
      <c r="C64" s="240"/>
      <c r="D64" s="240"/>
      <c r="E64" s="240"/>
      <c r="F64" s="240"/>
      <c r="G64" s="240"/>
      <c r="H64" s="240"/>
      <c r="I64" s="113"/>
      <c r="J64" s="113"/>
      <c r="K64" s="113"/>
      <c r="L64" s="113"/>
      <c r="M64" s="113"/>
      <c r="N64" s="113"/>
      <c r="O64" s="112"/>
      <c r="P64" s="110"/>
      <c r="Q64" s="111"/>
      <c r="R64" s="111"/>
      <c r="S64" s="110"/>
      <c r="T64" s="110"/>
    </row>
    <row r="65" spans="2:8" x14ac:dyDescent="0.3">
      <c r="B65" s="240" t="s">
        <v>108</v>
      </c>
      <c r="C65" s="240"/>
      <c r="D65" s="240"/>
      <c r="E65" s="240"/>
      <c r="F65" s="240"/>
      <c r="G65" s="240"/>
      <c r="H65" s="240"/>
    </row>
  </sheetData>
  <mergeCells count="13">
    <mergeCell ref="B64:H64"/>
    <mergeCell ref="B65:H65"/>
    <mergeCell ref="D12:O12"/>
    <mergeCell ref="D23:F23"/>
    <mergeCell ref="B34:O34"/>
    <mergeCell ref="P59:T59"/>
    <mergeCell ref="B53:B54"/>
    <mergeCell ref="C59:N59"/>
    <mergeCell ref="B36:O36"/>
    <mergeCell ref="E50:O50"/>
    <mergeCell ref="B51:B52"/>
    <mergeCell ref="C51:C52"/>
    <mergeCell ref="D51:D52"/>
  </mergeCells>
  <phoneticPr fontId="2"/>
  <pageMargins left="0.78740157480314965" right="0.78740157480314965" top="0.98425196850393704" bottom="0.98425196850393704" header="0.51181102362204722" footer="0.51181102362204722"/>
  <pageSetup paperSize="9" scale="5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Appendix 6</vt:lpstr>
      <vt:lpstr>Appendix 6-1 2</vt:lpstr>
      <vt:lpstr>'Appendix 6'!Print_Area</vt:lpstr>
      <vt:lpstr>'Appendix 6-1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SAKAUE A</dc:creator>
  <cp:lastModifiedBy>SAKAUE A</cp:lastModifiedBy>
  <cp:lastPrinted>2025-12-22T00:17:41Z</cp:lastPrinted>
  <dcterms:created xsi:type="dcterms:W3CDTF">2025-09-16T04:25:55Z</dcterms:created>
  <dcterms:modified xsi:type="dcterms:W3CDTF">2026-01-07T07:44:03Z</dcterms:modified>
</cp:coreProperties>
</file>